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-e\Desktop\MULTI\"/>
    </mc:Choice>
  </mc:AlternateContent>
  <xr:revisionPtr revIDLastSave="0" documentId="13_ncr:1_{70AB6202-8741-4ECE-948B-AAB97CFB75E3}" xr6:coauthVersionLast="47" xr6:coauthVersionMax="47" xr10:uidLastSave="{00000000-0000-0000-0000-000000000000}"/>
  <bookViews>
    <workbookView xWindow="-120" yWindow="-120" windowWidth="24240" windowHeight="13020" firstSheet="1" activeTab="6" xr2:uid="{ED70A5DE-2820-4314-B86C-1327F8BA2092}"/>
  </bookViews>
  <sheets>
    <sheet name="Kaffee-Kakao" sheetId="1" r:id="rId1"/>
    <sheet name="Tee" sheetId="5" r:id="rId2"/>
    <sheet name="Zucker-Süßstoff" sheetId="4" r:id="rId3"/>
    <sheet name="Milch-Sahne-pflanzl. Alternativ" sheetId="2" r:id="rId4"/>
    <sheet name="Drogerie" sheetId="3" r:id="rId5"/>
    <sheet name="Kekse-Knabberkram" sheetId="8" r:id="rId6"/>
    <sheet name="Getränke" sheetId="6" r:id="rId7"/>
  </sheets>
  <definedNames>
    <definedName name="_xlnm.Print_Area" localSheetId="5">'Kekse-Knabberkram'!$A$1:$G$49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3" l="1"/>
  <c r="F218" i="3"/>
  <c r="F217" i="3"/>
  <c r="F216" i="3"/>
  <c r="F215" i="3"/>
  <c r="F214" i="3"/>
  <c r="F213" i="3"/>
  <c r="F212" i="3"/>
  <c r="F211" i="3"/>
  <c r="F210" i="3"/>
  <c r="F209" i="3"/>
  <c r="F208" i="3"/>
  <c r="F207" i="3"/>
  <c r="F248" i="3"/>
  <c r="F249" i="3"/>
  <c r="F250" i="3"/>
  <c r="F247" i="3"/>
  <c r="F244" i="3"/>
  <c r="F245" i="3"/>
  <c r="F246" i="3"/>
  <c r="F243" i="3"/>
  <c r="F21" i="4"/>
  <c r="F23" i="4"/>
  <c r="F24" i="4"/>
  <c r="F147" i="6"/>
  <c r="F141" i="6"/>
  <c r="F133" i="6"/>
  <c r="F82" i="6"/>
  <c r="F96" i="6"/>
  <c r="F125" i="6"/>
  <c r="F123" i="6"/>
  <c r="F122" i="6"/>
  <c r="F117" i="6"/>
  <c r="F113" i="6"/>
  <c r="F111" i="6"/>
  <c r="F108" i="6"/>
  <c r="F105" i="6"/>
  <c r="F104" i="6"/>
  <c r="F101" i="6"/>
  <c r="F98" i="6"/>
  <c r="F95" i="6"/>
  <c r="F85" i="6"/>
  <c r="F81" i="6"/>
  <c r="F80" i="6"/>
  <c r="F76" i="6"/>
  <c r="F69" i="6"/>
  <c r="F68" i="6"/>
  <c r="F66" i="6"/>
  <c r="F62" i="6"/>
  <c r="F57" i="6"/>
  <c r="F50" i="6"/>
  <c r="F41" i="6"/>
  <c r="F33" i="6"/>
  <c r="F32" i="6"/>
  <c r="F28" i="6"/>
  <c r="F26" i="6"/>
  <c r="F23" i="6"/>
  <c r="F20" i="6"/>
  <c r="F17" i="6"/>
  <c r="F14" i="6"/>
  <c r="F13" i="6"/>
  <c r="F11" i="6"/>
  <c r="F9" i="6"/>
  <c r="F5" i="6"/>
  <c r="F4" i="6"/>
  <c r="F29" i="8"/>
  <c r="F21" i="8"/>
  <c r="F19" i="8"/>
  <c r="F11" i="8"/>
  <c r="F8" i="8"/>
  <c r="F232" i="3"/>
  <c r="F231" i="3"/>
  <c r="F230" i="3"/>
  <c r="F229" i="3"/>
  <c r="F228" i="3"/>
  <c r="F227" i="3"/>
  <c r="F226" i="3"/>
  <c r="F139" i="3"/>
  <c r="F136" i="3"/>
  <c r="F148" i="3"/>
  <c r="F147" i="3"/>
  <c r="F146" i="3"/>
  <c r="F145" i="3"/>
  <c r="F144" i="3"/>
  <c r="F143" i="3"/>
  <c r="F131" i="3"/>
  <c r="F130" i="3"/>
  <c r="F129" i="3"/>
  <c r="F128" i="3"/>
  <c r="F116" i="3"/>
  <c r="F115" i="3"/>
  <c r="F92" i="3"/>
  <c r="F91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2" i="3"/>
  <c r="F41" i="3"/>
  <c r="F43" i="3"/>
  <c r="F40" i="3"/>
  <c r="F39" i="3"/>
  <c r="F38" i="3"/>
  <c r="F34" i="3"/>
  <c r="F31" i="3"/>
  <c r="F30" i="3"/>
  <c r="F29" i="3"/>
  <c r="F24" i="3"/>
  <c r="F23" i="3"/>
  <c r="F22" i="3"/>
  <c r="F21" i="3"/>
  <c r="F20" i="3"/>
  <c r="F19" i="3"/>
  <c r="F18" i="3"/>
  <c r="F17" i="3"/>
  <c r="F16" i="3"/>
  <c r="F46" i="2"/>
  <c r="F45" i="2"/>
  <c r="F35" i="2"/>
  <c r="F28" i="2"/>
  <c r="F27" i="2"/>
  <c r="F23" i="2"/>
  <c r="F16" i="2"/>
  <c r="F15" i="2"/>
  <c r="F11" i="2"/>
  <c r="F10" i="2"/>
  <c r="F9" i="2"/>
  <c r="F8" i="2"/>
  <c r="F7" i="2"/>
  <c r="F6" i="2"/>
  <c r="F5" i="2"/>
  <c r="F4" i="2"/>
  <c r="F3" i="2"/>
  <c r="F17" i="4"/>
  <c r="F16" i="4"/>
  <c r="F14" i="4"/>
  <c r="F9" i="4"/>
  <c r="F5" i="4"/>
  <c r="F4" i="4"/>
  <c r="F22" i="5"/>
  <c r="F21" i="5"/>
  <c r="F20" i="5"/>
  <c r="F29" i="5"/>
  <c r="F28" i="5"/>
  <c r="F26" i="5"/>
  <c r="F27" i="5"/>
  <c r="F16" i="5"/>
  <c r="F15" i="5"/>
  <c r="F10" i="5"/>
  <c r="F9" i="5"/>
  <c r="F8" i="5"/>
  <c r="F5" i="5"/>
  <c r="F3" i="5"/>
  <c r="F4" i="5"/>
  <c r="G112" i="1"/>
  <c r="G108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5" i="1"/>
  <c r="G44" i="1"/>
  <c r="G43" i="1"/>
  <c r="G42" i="1"/>
  <c r="G37" i="1"/>
  <c r="G38" i="1"/>
  <c r="G36" i="1"/>
  <c r="G35" i="1"/>
  <c r="G34" i="1"/>
  <c r="G33" i="1"/>
  <c r="G31" i="1"/>
  <c r="G32" i="1"/>
  <c r="G30" i="1"/>
  <c r="G26" i="1"/>
  <c r="G23" i="1"/>
  <c r="G24" i="1"/>
  <c r="G25" i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<sst xmlns="http://schemas.openxmlformats.org/spreadsheetml/2006/main" count="2433" uniqueCount="1282">
  <si>
    <t>Milch</t>
  </si>
  <si>
    <t>Handspülmittel</t>
  </si>
  <si>
    <t>Instant-Kaffee</t>
  </si>
  <si>
    <t>Kaffee gemahlen</t>
  </si>
  <si>
    <t>Kaffee-Pads</t>
  </si>
  <si>
    <t>Süßstoff</t>
  </si>
  <si>
    <t>Tee-Beutel</t>
  </si>
  <si>
    <t>Zucker</t>
  </si>
  <si>
    <t>Art.-Nr.</t>
  </si>
  <si>
    <t>Art.-Bezeichnung</t>
  </si>
  <si>
    <t>Preis</t>
  </si>
  <si>
    <t>500g</t>
  </si>
  <si>
    <t>Ka 1</t>
  </si>
  <si>
    <t>Gut &amp; Günstig</t>
  </si>
  <si>
    <t>1000g</t>
  </si>
  <si>
    <t>Lavazza</t>
  </si>
  <si>
    <t>Eduscho</t>
  </si>
  <si>
    <t>EDEKA</t>
  </si>
  <si>
    <t>Ka 2</t>
  </si>
  <si>
    <t>Ka 3</t>
  </si>
  <si>
    <t>Ka 4</t>
  </si>
  <si>
    <t>Ka 5</t>
  </si>
  <si>
    <t>Ka 6</t>
  </si>
  <si>
    <t>Ka 7</t>
  </si>
  <si>
    <t>Ka 8</t>
  </si>
  <si>
    <t>Ka 9</t>
  </si>
  <si>
    <t>Melitta</t>
  </si>
  <si>
    <t>Jacobs</t>
  </si>
  <si>
    <t>Ka 10</t>
  </si>
  <si>
    <t>Ka 11</t>
  </si>
  <si>
    <t>Ka 12</t>
  </si>
  <si>
    <t>Ka 13</t>
  </si>
  <si>
    <t>Ka 14</t>
  </si>
  <si>
    <t>Ka 15</t>
  </si>
  <si>
    <t>Ka 16</t>
  </si>
  <si>
    <t>Ka 17</t>
  </si>
  <si>
    <t>Ka 18</t>
  </si>
  <si>
    <t>Ka 19</t>
  </si>
  <si>
    <t>Senseo</t>
  </si>
  <si>
    <t>16 Stk.</t>
  </si>
  <si>
    <t>Classic</t>
  </si>
  <si>
    <t>Mild</t>
  </si>
  <si>
    <t>8 Stk.</t>
  </si>
  <si>
    <t>32 Stk.</t>
  </si>
  <si>
    <t>40 Stk.</t>
  </si>
  <si>
    <t>Klassik</t>
  </si>
  <si>
    <t>Ka 20</t>
  </si>
  <si>
    <t>Ka 21</t>
  </si>
  <si>
    <t>Ka 22</t>
  </si>
  <si>
    <t>Ka 23</t>
  </si>
  <si>
    <t>Ka 24</t>
  </si>
  <si>
    <t>Ka 25</t>
  </si>
  <si>
    <t>Ka 26</t>
  </si>
  <si>
    <t>Ka 27</t>
  </si>
  <si>
    <t>Ka 28</t>
  </si>
  <si>
    <t>Ka 29</t>
  </si>
  <si>
    <t>Gold</t>
  </si>
  <si>
    <t>200g</t>
  </si>
  <si>
    <t>Ka 30</t>
  </si>
  <si>
    <t>Ka 31</t>
  </si>
  <si>
    <t>Bärenmarke</t>
  </si>
  <si>
    <t>340g</t>
  </si>
  <si>
    <t>Kaffeesahne - Kännchen 12%</t>
  </si>
  <si>
    <t>Kaffeesahne</t>
  </si>
  <si>
    <t>Kaffeeweißer</t>
  </si>
  <si>
    <t>250g</t>
  </si>
  <si>
    <t>170g</t>
  </si>
  <si>
    <t>400g</t>
  </si>
  <si>
    <t>Mi 1</t>
  </si>
  <si>
    <t>Kondensmilch, Kaffeeweißer, Kaffeesahne</t>
  </si>
  <si>
    <t>1l</t>
  </si>
  <si>
    <t>H-Milch 3,5%</t>
  </si>
  <si>
    <t>H-Milch 3,8%</t>
  </si>
  <si>
    <t>Weihenstephan</t>
  </si>
  <si>
    <t>250ml</t>
  </si>
  <si>
    <t>Süßstofftabletten Spender</t>
  </si>
  <si>
    <t>Feine Süße flüssig</t>
  </si>
  <si>
    <t>300ml</t>
  </si>
  <si>
    <t>Tassenbeutel</t>
  </si>
  <si>
    <t>Caffè Klassik</t>
  </si>
  <si>
    <t>Caffè Espresso</t>
  </si>
  <si>
    <t>Caffè Creama mild</t>
  </si>
  <si>
    <t>Caffè Crema kräftig</t>
  </si>
  <si>
    <t>Crema Grande</t>
  </si>
  <si>
    <t>Caffè Variation</t>
  </si>
  <si>
    <t>Espresso Intenso</t>
  </si>
  <si>
    <t>Caffè Crema Classico</t>
  </si>
  <si>
    <t>Caffè Crema Dolce</t>
  </si>
  <si>
    <t>Espresso Italiano Aromatico</t>
  </si>
  <si>
    <t>Bio Caffè Crema Fairtrade</t>
  </si>
  <si>
    <t>Bio Espresso Fairtrade</t>
  </si>
  <si>
    <t>Kaffee,-Espressobohnen</t>
  </si>
  <si>
    <t>1 Stück</t>
  </si>
  <si>
    <t>Gold entkoffeiniert</t>
  </si>
  <si>
    <t>Jacobs Krönung</t>
  </si>
  <si>
    <t>Kräftig</t>
  </si>
  <si>
    <t>Balance</t>
  </si>
  <si>
    <t>Entkoffeiniert</t>
  </si>
  <si>
    <t>Klassisch</t>
  </si>
  <si>
    <t>Caffè Crema</t>
  </si>
  <si>
    <t>Cappuccino Intense</t>
  </si>
  <si>
    <t>Caffè Latte</t>
  </si>
  <si>
    <t>Cappucciono Classico - Dose</t>
  </si>
  <si>
    <t>Familiy Cappuccino Schoko - Dose</t>
  </si>
  <si>
    <t>Cappucciono - Nachfüllbeutel</t>
  </si>
  <si>
    <t>Milka Schoco</t>
  </si>
  <si>
    <t>Schoco Cappuccion - Nachfüllbeutel</t>
  </si>
  <si>
    <t>Kaffeefilter</t>
  </si>
  <si>
    <t>Bünting Grüngold</t>
  </si>
  <si>
    <t>lose</t>
  </si>
  <si>
    <t>Bünting Grünpack</t>
  </si>
  <si>
    <t xml:space="preserve">lose </t>
  </si>
  <si>
    <t>Te 1</t>
  </si>
  <si>
    <t>Te 2</t>
  </si>
  <si>
    <t>Te 3</t>
  </si>
  <si>
    <t>Te 4</t>
  </si>
  <si>
    <t>Te 5</t>
  </si>
  <si>
    <t>Te 6</t>
  </si>
  <si>
    <t>Te 7</t>
  </si>
  <si>
    <t>Te 8</t>
  </si>
  <si>
    <t>Te 9</t>
  </si>
  <si>
    <t>Te 10</t>
  </si>
  <si>
    <t>Thiele</t>
  </si>
  <si>
    <t>25 x 1g</t>
  </si>
  <si>
    <t>20 x 1,5g</t>
  </si>
  <si>
    <t>50 x 1,5g</t>
  </si>
  <si>
    <t>Kannenbeutel</t>
  </si>
  <si>
    <t>25 x 2,75g</t>
  </si>
  <si>
    <t>50 x 2,75g</t>
  </si>
  <si>
    <t>Großkanne</t>
  </si>
  <si>
    <t>25 x 5g</t>
  </si>
  <si>
    <t>50 x 5g</t>
  </si>
  <si>
    <t>50 x 1g</t>
  </si>
  <si>
    <t>25 x 2,8g</t>
  </si>
  <si>
    <t>50 x 2,8g</t>
  </si>
  <si>
    <t xml:space="preserve">Tassenbeutel </t>
  </si>
  <si>
    <t xml:space="preserve">Kannenbeutel </t>
  </si>
  <si>
    <t>Te 11</t>
  </si>
  <si>
    <t>Te 12</t>
  </si>
  <si>
    <t>Te 13</t>
  </si>
  <si>
    <t>Te 14</t>
  </si>
  <si>
    <t xml:space="preserve">Teefilter </t>
  </si>
  <si>
    <t>Bünting</t>
  </si>
  <si>
    <t>100 Stück</t>
  </si>
  <si>
    <t>Vissering</t>
  </si>
  <si>
    <t>mit Bodenfalte</t>
  </si>
  <si>
    <t>Teesorten diverse</t>
  </si>
  <si>
    <t>Meßmer</t>
  </si>
  <si>
    <t>Pefferminze</t>
  </si>
  <si>
    <t>25 Stück</t>
  </si>
  <si>
    <t>Kamille</t>
  </si>
  <si>
    <t>milde Hagebutte</t>
  </si>
  <si>
    <t>Raffinade Zucker</t>
  </si>
  <si>
    <t>Sweet Family</t>
  </si>
  <si>
    <t>Brauner Zucker</t>
  </si>
  <si>
    <t>Würfelzucker</t>
  </si>
  <si>
    <t>Zu 1</t>
  </si>
  <si>
    <t>Kluntje</t>
  </si>
  <si>
    <t>Diamant</t>
  </si>
  <si>
    <t>Lütje Kluntje</t>
  </si>
  <si>
    <t>Weißer Kandis</t>
  </si>
  <si>
    <t>Brauner Teezucker</t>
  </si>
  <si>
    <t>1200 Stk</t>
  </si>
  <si>
    <t>12 Stück</t>
  </si>
  <si>
    <t>Die faire Milch</t>
  </si>
  <si>
    <t>H-Milch 1,5%</t>
  </si>
  <si>
    <t>Barista H-Milch</t>
  </si>
  <si>
    <t>Edeka</t>
  </si>
  <si>
    <t>H-Milch 1,8%</t>
  </si>
  <si>
    <t>Bio  H-Milch fettarme</t>
  </si>
  <si>
    <t xml:space="preserve">Bio  H-Vollmilch </t>
  </si>
  <si>
    <t>Kapsel 10%</t>
  </si>
  <si>
    <t>Kondensmilch 4%  - Tetrapack</t>
  </si>
  <si>
    <t>Kondensmilch 7,5% - Tetrapack</t>
  </si>
  <si>
    <t>Kondensmilch 10% - Tetrapack</t>
  </si>
  <si>
    <t>Extra leichte Kaffeemilch 3% - Glasflasche</t>
  </si>
  <si>
    <t>Leichte Kaffeemilch 4% - Dose</t>
  </si>
  <si>
    <t>Ergibige Kaffeemilch 10% - Dose</t>
  </si>
  <si>
    <t>Sprühsahne</t>
  </si>
  <si>
    <t>Lactosefrei</t>
  </si>
  <si>
    <t>165g</t>
  </si>
  <si>
    <t>L Minus</t>
  </si>
  <si>
    <t>Sprühsahne 30%</t>
  </si>
  <si>
    <t>Schlagfix</t>
  </si>
  <si>
    <t>Vegan</t>
  </si>
  <si>
    <t xml:space="preserve">Alpro </t>
  </si>
  <si>
    <t>Geröstete Mandel ohne Zucker</t>
  </si>
  <si>
    <t>Hafer &amp; Madel</t>
  </si>
  <si>
    <t>Barista Mandel</t>
  </si>
  <si>
    <t>Barista Hafer</t>
  </si>
  <si>
    <t>Barista Soya</t>
  </si>
  <si>
    <t>Protein Soya</t>
  </si>
  <si>
    <t>Mi 24</t>
  </si>
  <si>
    <t>Mi 25</t>
  </si>
  <si>
    <t>Mi 26</t>
  </si>
  <si>
    <t>Mi 27</t>
  </si>
  <si>
    <t>Mi 28</t>
  </si>
  <si>
    <t>Mi 29</t>
  </si>
  <si>
    <t>Mi 30</t>
  </si>
  <si>
    <t>200ml</t>
  </si>
  <si>
    <t>Kaffeeweißer - Kapseln</t>
  </si>
  <si>
    <t>Mi 31</t>
  </si>
  <si>
    <t>20Stk. x 10g</t>
  </si>
  <si>
    <t xml:space="preserve">Soo weich premium - 4 lag. </t>
  </si>
  <si>
    <t>Sooo weich Klassik - 3 lag.</t>
  </si>
  <si>
    <t>Sooo natürlich recycling</t>
  </si>
  <si>
    <t>Hakle</t>
  </si>
  <si>
    <t>Klassisch - 3 lag.</t>
  </si>
  <si>
    <t>Softies</t>
  </si>
  <si>
    <t xml:space="preserve">4 lag. </t>
  </si>
  <si>
    <t>Zewa</t>
  </si>
  <si>
    <t>Ultra Clean 4 lag.</t>
  </si>
  <si>
    <t>Küchenrolle</t>
  </si>
  <si>
    <t>4 x 64 Blatt</t>
  </si>
  <si>
    <t>8 x 64 Blatt</t>
  </si>
  <si>
    <t>Wisch &amp; Weg original</t>
  </si>
  <si>
    <t>4 x 45 Blatt</t>
  </si>
  <si>
    <t>8 x 45 Blatt</t>
  </si>
  <si>
    <t>Reinigungsmittel</t>
  </si>
  <si>
    <t xml:space="preserve">Glasreiniger </t>
  </si>
  <si>
    <t>Frosch</t>
  </si>
  <si>
    <t>500ml</t>
  </si>
  <si>
    <t>Multi Fettlöser Power</t>
  </si>
  <si>
    <t>750ml</t>
  </si>
  <si>
    <t>Bref</t>
  </si>
  <si>
    <t>2000g</t>
  </si>
  <si>
    <t>Geschirr-Reiniger Taps AllinOne</t>
  </si>
  <si>
    <t>40 Stück</t>
  </si>
  <si>
    <t>Spezialsalz für Geschirspülmaschine</t>
  </si>
  <si>
    <t>Geschirr-Reiniger Taps Klassik</t>
  </si>
  <si>
    <t>60 Stück</t>
  </si>
  <si>
    <t>Somat</t>
  </si>
  <si>
    <t>Geschirrspülmittel  Klassik</t>
  </si>
  <si>
    <t xml:space="preserve">Ultra Spülmittelkonzentrat </t>
  </si>
  <si>
    <t>Pril</t>
  </si>
  <si>
    <t>Kraftgel Ultra Plus</t>
  </si>
  <si>
    <t>450ml</t>
  </si>
  <si>
    <t>Kraftgel Antibakteriell</t>
  </si>
  <si>
    <t>Spülmittel Original</t>
  </si>
  <si>
    <t>675ml</t>
  </si>
  <si>
    <t>Spülmittel Original Limette</t>
  </si>
  <si>
    <t>WC-Reninger Zitrone</t>
  </si>
  <si>
    <t>1000ml</t>
  </si>
  <si>
    <t>Allzeckreiniger Zitrone</t>
  </si>
  <si>
    <t>Allzeckreiniger Bergfrische</t>
  </si>
  <si>
    <t>77 Stück</t>
  </si>
  <si>
    <t>All in One XXL</t>
  </si>
  <si>
    <t>57 Stück</t>
  </si>
  <si>
    <t>Klarspüler</t>
  </si>
  <si>
    <t>1200g</t>
  </si>
  <si>
    <t>Elkos</t>
  </si>
  <si>
    <t>im Spender - Meerestraum</t>
  </si>
  <si>
    <t>Nachfüllpack - Meerestraum</t>
  </si>
  <si>
    <t>im Spender - Reine Pflege Sensitive</t>
  </si>
  <si>
    <t>Nachfüllpack - Reine Pflege Sensitive</t>
  </si>
  <si>
    <t>Nachfüllpack - Reine Pflege Granatapfel</t>
  </si>
  <si>
    <t>Nachfüllpack - Aloe Vera</t>
  </si>
  <si>
    <t>Ke 1</t>
  </si>
  <si>
    <t>Ke 2</t>
  </si>
  <si>
    <t>Ke 3</t>
  </si>
  <si>
    <t>Ke 4</t>
  </si>
  <si>
    <t>Ke 5</t>
  </si>
  <si>
    <t>Ke 6</t>
  </si>
  <si>
    <t>Ke 7</t>
  </si>
  <si>
    <t>Gebäckmischung</t>
  </si>
  <si>
    <t>Spritzgebäckmischung</t>
  </si>
  <si>
    <t>Waffelmischung</t>
  </si>
  <si>
    <t>Kekse</t>
  </si>
  <si>
    <t>Bahlsen</t>
  </si>
  <si>
    <t>Collection</t>
  </si>
  <si>
    <t>908g</t>
  </si>
  <si>
    <t>Rekord Waffelmischung</t>
  </si>
  <si>
    <t>Rekord Gebäckmischung</t>
  </si>
  <si>
    <t>350g</t>
  </si>
  <si>
    <t>Lambertz</t>
  </si>
  <si>
    <t>Gebäckmischung compliments</t>
  </si>
  <si>
    <t>2 x 250g</t>
  </si>
  <si>
    <t>Ke 8</t>
  </si>
  <si>
    <t>Spontex</t>
  </si>
  <si>
    <t>6 Stück</t>
  </si>
  <si>
    <t>Topfreiniger</t>
  </si>
  <si>
    <t>Geschirr-Reiniger (grün/blau)</t>
  </si>
  <si>
    <t>Topfreiniger (gelb/schwarz)</t>
  </si>
  <si>
    <t>Reinigungsschämme</t>
  </si>
  <si>
    <t>Getränke</t>
  </si>
  <si>
    <t>Pfand</t>
  </si>
  <si>
    <t>Coca Cola - Glasflaschen - Mehrweg</t>
  </si>
  <si>
    <t>Cola</t>
  </si>
  <si>
    <t>Cola Zero</t>
  </si>
  <si>
    <t>Sprite</t>
  </si>
  <si>
    <t>Fanta</t>
  </si>
  <si>
    <t>Coca Cola - PET - Mehrweg</t>
  </si>
  <si>
    <t>Sprite Zero</t>
  </si>
  <si>
    <t>Fanta Zero</t>
  </si>
  <si>
    <t>Mezzo Mix</t>
  </si>
  <si>
    <t>Mezzo Mix Zero</t>
  </si>
  <si>
    <t>12 Fl. X 1ltr</t>
  </si>
  <si>
    <t>Orange</t>
  </si>
  <si>
    <t>Orange light</t>
  </si>
  <si>
    <t>Zitrone</t>
  </si>
  <si>
    <t>Zitrone Zero</t>
  </si>
  <si>
    <t>Orange Zero</t>
  </si>
  <si>
    <t>Vilsa - PET - Mehrweg</t>
  </si>
  <si>
    <t>Emsland Perle - PET - Mehrweg</t>
  </si>
  <si>
    <t>Emsland Sonne - PET - Mehrweg</t>
  </si>
  <si>
    <t>Orange-Mango</t>
  </si>
  <si>
    <t>Limette</t>
  </si>
  <si>
    <t>Mineau - PET - Mehrweg</t>
  </si>
  <si>
    <t>12 Fl. x 1ltr.</t>
  </si>
  <si>
    <t>Medium</t>
  </si>
  <si>
    <t>Naturell</t>
  </si>
  <si>
    <t>Vilsa Brunnen - PET - Mehrweg</t>
  </si>
  <si>
    <t>Vilsa Brunnen - Glas - Mehrweg</t>
  </si>
  <si>
    <t>Natuell</t>
  </si>
  <si>
    <t>Leicht perlig</t>
  </si>
  <si>
    <t xml:space="preserve">Emsland Quelle - PET - Mehrweg </t>
  </si>
  <si>
    <t>Lemon</t>
  </si>
  <si>
    <t>Apfelsaft mild</t>
  </si>
  <si>
    <t>6 Fl. x 1ltr.</t>
  </si>
  <si>
    <t>Milde Orange</t>
  </si>
  <si>
    <t>Milder Multi</t>
  </si>
  <si>
    <t>Milder Apfel</t>
  </si>
  <si>
    <t>Orangendirektsaft</t>
  </si>
  <si>
    <t>6 Fl. x 0,7ltr.</t>
  </si>
  <si>
    <t xml:space="preserve">Auricher - Mehrweg </t>
  </si>
  <si>
    <t>Apfelsaft trüb</t>
  </si>
  <si>
    <t>Multivitamin</t>
  </si>
  <si>
    <t>Orangensaft</t>
  </si>
  <si>
    <t>24 Fl. x 0,2ltr.</t>
  </si>
  <si>
    <t>Apfelsaft</t>
  </si>
  <si>
    <t>24 Fl. x 0,33ltr.</t>
  </si>
  <si>
    <t>Becks</t>
  </si>
  <si>
    <t>Green Lemon</t>
  </si>
  <si>
    <t>Jever</t>
  </si>
  <si>
    <t>Pils</t>
  </si>
  <si>
    <t>Light</t>
  </si>
  <si>
    <t>Fun</t>
  </si>
  <si>
    <t>Fun Zitrone</t>
  </si>
  <si>
    <t>Krombacher</t>
  </si>
  <si>
    <t>Radler</t>
  </si>
  <si>
    <t>Radler alkoholfrei</t>
  </si>
  <si>
    <t>Pils alkoholfrei</t>
  </si>
  <si>
    <t>Pils alkoholfrei 0,0%</t>
  </si>
  <si>
    <t>Erdinger</t>
  </si>
  <si>
    <t>Weißbier trüb</t>
  </si>
  <si>
    <t>20 Fl. X 0,5ltr.</t>
  </si>
  <si>
    <t>Weißbier alkoholfrei</t>
  </si>
  <si>
    <t>Flensburger</t>
  </si>
  <si>
    <t>Knabberkram</t>
  </si>
  <si>
    <t>8 Sorten Snack-Mix</t>
  </si>
  <si>
    <t>300g</t>
  </si>
  <si>
    <t>Salzstangen</t>
  </si>
  <si>
    <t>Lorenz</t>
  </si>
  <si>
    <t>Snack-Hits</t>
  </si>
  <si>
    <t>320g</t>
  </si>
  <si>
    <t>Saltletts-Sticks</t>
  </si>
  <si>
    <t>Servietten</t>
  </si>
  <si>
    <t xml:space="preserve">weiß - 3 lag. </t>
  </si>
  <si>
    <t>Duni</t>
  </si>
  <si>
    <t>50 Stück</t>
  </si>
  <si>
    <t>12 Fl. x 0,7ltr.</t>
  </si>
  <si>
    <t>Kn 1</t>
  </si>
  <si>
    <t>Kn 2</t>
  </si>
  <si>
    <t>Kn 3</t>
  </si>
  <si>
    <t>Kn 4</t>
  </si>
  <si>
    <t xml:space="preserve">dunkel-rot  - 3 lag. </t>
  </si>
  <si>
    <t xml:space="preserve">weiß  - 3 lag. </t>
  </si>
  <si>
    <t xml:space="preserve">blau - 3 lag. </t>
  </si>
  <si>
    <t xml:space="preserve">rot - 3 lag. </t>
  </si>
  <si>
    <t xml:space="preserve">gelb - 3 lag. </t>
  </si>
  <si>
    <t>Natreeen</t>
  </si>
  <si>
    <t>500 Stk.</t>
  </si>
  <si>
    <t xml:space="preserve">1500 Stk. </t>
  </si>
  <si>
    <t xml:space="preserve">3 x 120 Stk. </t>
  </si>
  <si>
    <t>Stevia Spender</t>
  </si>
  <si>
    <t>Stevia Nachfüllpack</t>
  </si>
  <si>
    <t>borchers</t>
  </si>
  <si>
    <t xml:space="preserve">borchers </t>
  </si>
  <si>
    <t>2 Stück</t>
  </si>
  <si>
    <t>Stevia süße Sticks</t>
  </si>
  <si>
    <t>40 x 2g.</t>
  </si>
  <si>
    <t xml:space="preserve">120 Stk. </t>
  </si>
  <si>
    <t>Tafelsüße</t>
  </si>
  <si>
    <t>125ml</t>
  </si>
  <si>
    <t>EDEKA Bio</t>
  </si>
  <si>
    <t>Rohrohrzucker</t>
  </si>
  <si>
    <t xml:space="preserve">EDEKA </t>
  </si>
  <si>
    <t>Zuckersticks</t>
  </si>
  <si>
    <t>50 x 5g.</t>
  </si>
  <si>
    <t>Rohrzuckersticks</t>
  </si>
  <si>
    <t>Kakaopulver</t>
  </si>
  <si>
    <t>Schoco-Drink</t>
  </si>
  <si>
    <t>Nesquik</t>
  </si>
  <si>
    <t>900g</t>
  </si>
  <si>
    <t>Krüger</t>
  </si>
  <si>
    <t>Schokotraum</t>
  </si>
  <si>
    <t>10 x 25g.</t>
  </si>
  <si>
    <t>100Stk.</t>
  </si>
  <si>
    <t>Größe 4 - braun</t>
  </si>
  <si>
    <t>WC-Ente</t>
  </si>
  <si>
    <t>Total aktiv Gel - Ocean Wave</t>
  </si>
  <si>
    <t>Total aktiv Gel - Citrus Splash</t>
  </si>
  <si>
    <t>Der General</t>
  </si>
  <si>
    <t>Universal Bergfrühling</t>
  </si>
  <si>
    <t>Senitive Aloe Vera</t>
  </si>
  <si>
    <t>Sidolin</t>
  </si>
  <si>
    <t>Glasreiniger Cristal</t>
  </si>
  <si>
    <t>Glasreiniger Zitrus</t>
  </si>
  <si>
    <t>Love Nature</t>
  </si>
  <si>
    <t>Allzweckreiniger</t>
  </si>
  <si>
    <t>WC-Duftstein Oxipower</t>
  </si>
  <si>
    <t>40g</t>
  </si>
  <si>
    <t>WC-Trio-Duftspüler Lemon &amp; Lime</t>
  </si>
  <si>
    <t xml:space="preserve">WC-Trio-Duftspüler Tropical Ocean </t>
  </si>
  <si>
    <t>WC-Trio-Duftspüler Fruit &amp; Flower</t>
  </si>
  <si>
    <t>3 x55ml</t>
  </si>
  <si>
    <t>WC Frisch</t>
  </si>
  <si>
    <t>Cilit Bang</t>
  </si>
  <si>
    <t>6in1 WC-Duft &amp; Farbspüler Tropische Lagune</t>
  </si>
  <si>
    <t>2  x 35g</t>
  </si>
  <si>
    <t>6in1 WC-Duft &amp; Farbspüler Ocean Frische</t>
  </si>
  <si>
    <t>6in1 WC-Duft &amp; Farbspüler Blütenfrische</t>
  </si>
  <si>
    <t>6in1 WC-Duft &amp; Farbspüler Antikalkschutz</t>
  </si>
  <si>
    <t>Sagrotan</t>
  </si>
  <si>
    <t>WC-Reiniger Blütenfrische</t>
  </si>
  <si>
    <t>WC-Reiniger Ocean Frische</t>
  </si>
  <si>
    <t>Kalk &amp; Unrinstein Zerstörer</t>
  </si>
  <si>
    <t>Power WC-Reiniger Chlor</t>
  </si>
  <si>
    <t>Essigreiniger</t>
  </si>
  <si>
    <t>Allzweck &amp; Bodenreiniger</t>
  </si>
  <si>
    <t>Rohrreiniger-Gel Power</t>
  </si>
  <si>
    <t>Drano</t>
  </si>
  <si>
    <t>Backofenreiniger</t>
  </si>
  <si>
    <t>Backofen,-und Grillreiniger</t>
  </si>
  <si>
    <t>Finish</t>
  </si>
  <si>
    <t>Quantum All in One</t>
  </si>
  <si>
    <t>58 Stück</t>
  </si>
  <si>
    <t>Ultimate All in One</t>
  </si>
  <si>
    <t>54 Stück</t>
  </si>
  <si>
    <t>Ultimate All in One Citrus</t>
  </si>
  <si>
    <t>Ultimate Plus</t>
  </si>
  <si>
    <t>48 Stück</t>
  </si>
  <si>
    <t>Ultimate Plus Citrus</t>
  </si>
  <si>
    <t>Power All in One</t>
  </si>
  <si>
    <t>73 Stück</t>
  </si>
  <si>
    <t xml:space="preserve">All in One extra </t>
  </si>
  <si>
    <t>Glanz,-und Klarspüler XL-Pack</t>
  </si>
  <si>
    <t>800ml</t>
  </si>
  <si>
    <t>Spülmaschinentiefenreiniger</t>
  </si>
  <si>
    <t>Spülmaschinentiefenreiniger Citus</t>
  </si>
  <si>
    <t>Spülmaschinenpfleger</t>
  </si>
  <si>
    <t>Spülmschinen Klarspüler</t>
  </si>
  <si>
    <t>3 Stück</t>
  </si>
  <si>
    <t>Intensiv Maschinenreiniger</t>
  </si>
  <si>
    <t>Classic Spültabs Limone</t>
  </si>
  <si>
    <t>70 Stück</t>
  </si>
  <si>
    <t>All in One Spültabs Limone</t>
  </si>
  <si>
    <t>30 Stück</t>
  </si>
  <si>
    <t>Spülmschinenreiniger Tabs</t>
  </si>
  <si>
    <t>3 x 20g</t>
  </si>
  <si>
    <t>Maschienpfleger</t>
  </si>
  <si>
    <t>Hygienespray</t>
  </si>
  <si>
    <t>Hygienespray - Flächenreiniger</t>
  </si>
  <si>
    <t>Hygienereinigungstücher - Flächenreiniger</t>
  </si>
  <si>
    <t>Desinfektionstücher 2in1</t>
  </si>
  <si>
    <t>HygienePumpspray</t>
  </si>
  <si>
    <t>Bad Aktivschaum - Dose</t>
  </si>
  <si>
    <t>600ml</t>
  </si>
  <si>
    <t>Kalk,-und Schmutz</t>
  </si>
  <si>
    <t>Dr. Beckmann</t>
  </si>
  <si>
    <t>Intensiv Entkalter</t>
  </si>
  <si>
    <t>Kaffeemaschinen Reinungs-Tabs</t>
  </si>
  <si>
    <t>Heitmann</t>
  </si>
  <si>
    <t>2 x 25g</t>
  </si>
  <si>
    <t>Reine Zitronensäure</t>
  </si>
  <si>
    <t>DanKlorix</t>
  </si>
  <si>
    <t>Hygienereiniger</t>
  </si>
  <si>
    <t>1500ml</t>
  </si>
  <si>
    <t>Hygienereiniger Grüne Frische</t>
  </si>
  <si>
    <t>Glasreiniger Spiritus - Nachfüllpack</t>
  </si>
  <si>
    <t>950ml</t>
  </si>
  <si>
    <t>Glasreiniger Spiritus - Spühflasche</t>
  </si>
  <si>
    <t>Glasreiniger Spiritus - Flasche</t>
  </si>
  <si>
    <t>Power Granulat</t>
  </si>
  <si>
    <t>Power Gel</t>
  </si>
  <si>
    <t>20 Fl. X 0,33ltr.</t>
  </si>
  <si>
    <t>Alkohlfrei</t>
  </si>
  <si>
    <t>Malz</t>
  </si>
  <si>
    <t>Dunkel</t>
  </si>
  <si>
    <t>Kellerbier</t>
  </si>
  <si>
    <t>Edles Helles</t>
  </si>
  <si>
    <t>20 Fl. x 0,25ml.</t>
  </si>
  <si>
    <t>Goldschorle</t>
  </si>
  <si>
    <t>12 Fl. x 0,5ltr.</t>
  </si>
  <si>
    <t>Apfelschorle</t>
  </si>
  <si>
    <t>6 Fl. x 0,75ltr.</t>
  </si>
  <si>
    <t>Orange-Apfel</t>
  </si>
  <si>
    <t>Kirsch-Apfel</t>
  </si>
  <si>
    <t>Grapefruit</t>
  </si>
  <si>
    <t>Waldbeere</t>
  </si>
  <si>
    <t>Sportschorle</t>
  </si>
  <si>
    <t>ACE Vital</t>
  </si>
  <si>
    <t>Vilsa  H2Obst - PET - Mehrweg</t>
  </si>
  <si>
    <t>St. Ansgari - Glas - Mehrweg</t>
  </si>
  <si>
    <t>6 Fl. x 1,5ltr.</t>
  </si>
  <si>
    <t>Gerolsteiner  - PET - Mehrweg</t>
  </si>
  <si>
    <t>Rotkäppchen</t>
  </si>
  <si>
    <t>Trocken</t>
  </si>
  <si>
    <t>1 Fl. x 0,75ltr.</t>
  </si>
  <si>
    <t>Alkoholfrei - weiß</t>
  </si>
  <si>
    <t>Alkoholfrei - rosè</t>
  </si>
  <si>
    <t>Trocken - rosè</t>
  </si>
  <si>
    <t>Halbtrocken</t>
  </si>
  <si>
    <t>Freixenet</t>
  </si>
  <si>
    <t>Extra Dry</t>
  </si>
  <si>
    <t>Dry</t>
  </si>
  <si>
    <t>Semi Seco</t>
  </si>
  <si>
    <t>Carta Rosè</t>
  </si>
  <si>
    <t>Carta Rotina - Semi Dry</t>
  </si>
  <si>
    <t>im Spender - Aloe Vera</t>
  </si>
  <si>
    <t>im Spender - Brombeere &amp; Waldfrüchte</t>
  </si>
  <si>
    <t>Nachfüllpack - Mandelmilch</t>
  </si>
  <si>
    <t>Handwaschpaste</t>
  </si>
  <si>
    <t>Grüne Tante</t>
  </si>
  <si>
    <t>Flüssigseife &amp; Handwaschpaste</t>
  </si>
  <si>
    <t>Tempo</t>
  </si>
  <si>
    <t>Sensitive</t>
  </si>
  <si>
    <t>2 x 70 Blatt</t>
  </si>
  <si>
    <t>Taschentücher/Kosmetiktücher</t>
  </si>
  <si>
    <t>200 Stk.</t>
  </si>
  <si>
    <t>90 Stk.</t>
  </si>
  <si>
    <t>2 x 90 Stk.</t>
  </si>
  <si>
    <t>100 Stk.</t>
  </si>
  <si>
    <t>110 Stk.</t>
  </si>
  <si>
    <t>80 Stk.</t>
  </si>
  <si>
    <t>60 Stk.</t>
  </si>
  <si>
    <t>rorax</t>
  </si>
  <si>
    <t>Rohrfrei</t>
  </si>
  <si>
    <t>Bio Rohrfrei</t>
  </si>
  <si>
    <t>Alnatura</t>
  </si>
  <si>
    <t>Trinkkakao - Bio - vegan</t>
  </si>
  <si>
    <t>meienburg</t>
  </si>
  <si>
    <t>Friesenfutter - ungeschwefelt</t>
  </si>
  <si>
    <t>Seberger</t>
  </si>
  <si>
    <t>Studentenfutter</t>
  </si>
  <si>
    <t>Müllbeutel - Recycling mit Tragegriff</t>
  </si>
  <si>
    <t>20  x 50ltr</t>
  </si>
  <si>
    <t>37 x 10 ltr</t>
  </si>
  <si>
    <t>Müllbeutel mit Tragegriff</t>
  </si>
  <si>
    <t>75 x 10ltr.</t>
  </si>
  <si>
    <t>30 x 25ltr.</t>
  </si>
  <si>
    <t>35 x 35ltr.</t>
  </si>
  <si>
    <t>Backpapier</t>
  </si>
  <si>
    <t>20m</t>
  </si>
  <si>
    <t>Backpapier-Zuschnitte</t>
  </si>
  <si>
    <t>Backpapier -Rolle</t>
  </si>
  <si>
    <t>Alufolie</t>
  </si>
  <si>
    <t>30m</t>
  </si>
  <si>
    <t>Crunchips</t>
  </si>
  <si>
    <t>Paprika</t>
  </si>
  <si>
    <t>150g</t>
  </si>
  <si>
    <t>Funny-Frisch</t>
  </si>
  <si>
    <t>Ungarisch</t>
  </si>
  <si>
    <t>Erdnuss Locken - Classic</t>
  </si>
  <si>
    <t>175g</t>
  </si>
  <si>
    <t>Erdnuss Locken - Classic - XXL</t>
  </si>
  <si>
    <t>275g</t>
  </si>
  <si>
    <t>Erdnuss Locken - Jumbo</t>
  </si>
  <si>
    <t>Classic XXL</t>
  </si>
  <si>
    <t>Spülmschinen Reiniger Tabs</t>
  </si>
  <si>
    <t>Spüllotion Aloe Vera</t>
  </si>
  <si>
    <t>Spülmittel Zitrone</t>
  </si>
  <si>
    <t>Spüllotion - Nachfüllpack  Aloe Vera</t>
  </si>
  <si>
    <t xml:space="preserve">WC-Bürste </t>
  </si>
  <si>
    <t>Power WC-Garnitur im Topf</t>
  </si>
  <si>
    <t>Power WC-Garnitur im Halter</t>
  </si>
  <si>
    <t>Power-Spülbürste - rund</t>
  </si>
  <si>
    <t>Schwammtücher</t>
  </si>
  <si>
    <t>8 Stück</t>
  </si>
  <si>
    <t>Vileda</t>
  </si>
  <si>
    <t>Spültuch Microfaser</t>
  </si>
  <si>
    <t>Original Allzwecktücher - Microfaser</t>
  </si>
  <si>
    <t>Schmutzradierer</t>
  </si>
  <si>
    <t>4 Stück</t>
  </si>
  <si>
    <t>5 Stück</t>
  </si>
  <si>
    <t>6 Fl. x 0,33ltr.</t>
  </si>
  <si>
    <t>Radler Zuckerfrei 1%</t>
  </si>
  <si>
    <t>Deit - PET - Mehrweg</t>
  </si>
  <si>
    <t>Pink Grapefruit</t>
  </si>
  <si>
    <t>Schwarze Johannesbeere</t>
  </si>
  <si>
    <t>Holunder</t>
  </si>
  <si>
    <t>Rhabarber</t>
  </si>
  <si>
    <t xml:space="preserve">24 Fl. x 0,33ltr. </t>
  </si>
  <si>
    <t>12 Fl. x 0,33ltr.</t>
  </si>
  <si>
    <t>Himbeer-Pflaume</t>
  </si>
  <si>
    <t>Kräuter</t>
  </si>
  <si>
    <t>Litchi</t>
  </si>
  <si>
    <t>Schwarze Johannesbeere-Rosmarin</t>
  </si>
  <si>
    <t>Naturtrüb Blutorange</t>
  </si>
  <si>
    <t>Naturtrüb Zitrone</t>
  </si>
  <si>
    <t>Naturtrüb Orange</t>
  </si>
  <si>
    <t>Ingwer-Orange</t>
  </si>
  <si>
    <t>Zitrone-Bergamotte</t>
  </si>
  <si>
    <t>Coca Cola - PET - Einweg</t>
  </si>
  <si>
    <t>Coca Cola</t>
  </si>
  <si>
    <t xml:space="preserve">4 Fl. x 1,5ltr. </t>
  </si>
  <si>
    <t>Coca Cola light</t>
  </si>
  <si>
    <t>Coca Cola Zero</t>
  </si>
  <si>
    <t>Landkreis Leer</t>
  </si>
  <si>
    <t>Mülltüten - Restmüll</t>
  </si>
  <si>
    <t>30 ltr.</t>
  </si>
  <si>
    <t>50 ltr.</t>
  </si>
  <si>
    <t>Mülltüten - Grünabfall</t>
  </si>
  <si>
    <t xml:space="preserve">40 ltr. </t>
  </si>
  <si>
    <t xml:space="preserve">20 ltr. </t>
  </si>
  <si>
    <t>800g</t>
  </si>
  <si>
    <t>Seitenbacher</t>
  </si>
  <si>
    <t xml:space="preserve">Vollkornkekse Dinkel </t>
  </si>
  <si>
    <t>Vollkornkekse Dinkel - Kakao</t>
  </si>
  <si>
    <t>Vollkornkekse Dinkel - Sesam</t>
  </si>
  <si>
    <t>Vollkornkekse Dinkel - Zimt</t>
  </si>
  <si>
    <t>Gut &amp; Günstig - Feuchttücher</t>
  </si>
  <si>
    <t>Hakle Feucht</t>
  </si>
  <si>
    <t xml:space="preserve">Ultra Med </t>
  </si>
  <si>
    <t>42 Blatt</t>
  </si>
  <si>
    <t>Kamille &amp; Aloe Vera</t>
  </si>
  <si>
    <t>Ultra Sensitive</t>
  </si>
  <si>
    <t>Raumspray</t>
  </si>
  <si>
    <t>Cassis &amp; Freesie</t>
  </si>
  <si>
    <t>Cotton &amp; Flieder</t>
  </si>
  <si>
    <t>Zitrone &amp; Limette</t>
  </si>
  <si>
    <t>Briese - Glade</t>
  </si>
  <si>
    <t>Relaxing Zen</t>
  </si>
  <si>
    <t>Lucsious Cherry &amp; Peony (Kirsche &amp; Pfingstrose)</t>
  </si>
  <si>
    <t>Fresh Lemon</t>
  </si>
  <si>
    <t>Glasreiniger Cristal - Nachfüllpack</t>
  </si>
  <si>
    <t xml:space="preserve">Multi Flächen </t>
  </si>
  <si>
    <t>Power Fett &amp; Eingebranntes</t>
  </si>
  <si>
    <t>30% Fett</t>
  </si>
  <si>
    <t>20% Fett</t>
  </si>
  <si>
    <t>Ke 9</t>
  </si>
  <si>
    <t>Ke 10</t>
  </si>
  <si>
    <t>Ke 11</t>
  </si>
  <si>
    <t>Ke 12</t>
  </si>
  <si>
    <t>Kn 5</t>
  </si>
  <si>
    <t>Kn 6</t>
  </si>
  <si>
    <t>Kn 7</t>
  </si>
  <si>
    <t>Kn 8</t>
  </si>
  <si>
    <t>Kn 9</t>
  </si>
  <si>
    <t>Kn 10</t>
  </si>
  <si>
    <t>Kn 11</t>
  </si>
  <si>
    <t>Toilettenpapier/Feuchttücher</t>
  </si>
  <si>
    <t>Lebenshilfe Leer</t>
  </si>
  <si>
    <t>Studentenfutter mit Cranberries</t>
  </si>
  <si>
    <t>L 1</t>
  </si>
  <si>
    <t>Studentenfutter mit Rosinen</t>
  </si>
  <si>
    <t>Nussmischung geröstet</t>
  </si>
  <si>
    <t>Walnüsse geröstet</t>
  </si>
  <si>
    <t>L 2</t>
  </si>
  <si>
    <t>L 3</t>
  </si>
  <si>
    <t>L 4</t>
  </si>
  <si>
    <t>Glasreiniger</t>
  </si>
  <si>
    <t>Spülmaschine</t>
  </si>
  <si>
    <t>Spültücher/Schwämme</t>
  </si>
  <si>
    <t>Kraft Activ Duftspüler  blau</t>
  </si>
  <si>
    <t>Kraft Activ Duftspüler blütenfrische</t>
  </si>
  <si>
    <t>30 Pack. x 10 Tücher</t>
  </si>
  <si>
    <t>15 Pack. x 10 Tücher</t>
  </si>
  <si>
    <t xml:space="preserve">   Salz</t>
  </si>
  <si>
    <t xml:space="preserve">   Klarspüler</t>
  </si>
  <si>
    <t xml:space="preserve">   Reiniger</t>
  </si>
  <si>
    <t xml:space="preserve">   Reiniger/Pflege</t>
  </si>
  <si>
    <t xml:space="preserve">   Tabs</t>
  </si>
  <si>
    <t xml:space="preserve">4lag. </t>
  </si>
  <si>
    <t>4lag.</t>
  </si>
  <si>
    <t xml:space="preserve">Samtweich 4lag.   </t>
  </si>
  <si>
    <t xml:space="preserve">Recycling 2lag.    </t>
  </si>
  <si>
    <t xml:space="preserve">3lag.                   </t>
  </si>
  <si>
    <t>Gut &amp; Günstig    - Box</t>
  </si>
  <si>
    <t>EDEKA                   - Box</t>
  </si>
  <si>
    <t>Tempo                  - Duo Box</t>
  </si>
  <si>
    <t>Soft &amp; Sensitive</t>
  </si>
  <si>
    <t>EDEKA                   - Kosmetiktücher</t>
  </si>
  <si>
    <t>Gut &amp; Günstig    - Kosmetiktücher</t>
  </si>
  <si>
    <t>WC: Reinger/Duftsteine/Bürste</t>
  </si>
  <si>
    <t xml:space="preserve">   Allzweckreiniger</t>
  </si>
  <si>
    <t xml:space="preserve">   Bad</t>
  </si>
  <si>
    <t xml:space="preserve">   Fettlöser</t>
  </si>
  <si>
    <t xml:space="preserve">   Rohrreiniger</t>
  </si>
  <si>
    <t xml:space="preserve">   Hygienereiniger</t>
  </si>
  <si>
    <t xml:space="preserve">   Backofenreiniger</t>
  </si>
  <si>
    <t xml:space="preserve">   Essigreiniger</t>
  </si>
  <si>
    <t xml:space="preserve">   Duftsteine</t>
  </si>
  <si>
    <t xml:space="preserve">   Bürste</t>
  </si>
  <si>
    <t>Einmalhandschuhe</t>
  </si>
  <si>
    <t>Entkalker/Reinger für Kaffeemaschinen &amp; Wasserkocher</t>
  </si>
  <si>
    <t>Bio Schnell Entkalker</t>
  </si>
  <si>
    <t>Latex - klein/S</t>
  </si>
  <si>
    <t>Latex - mittel/M</t>
  </si>
  <si>
    <t>Latex - groß/L</t>
  </si>
  <si>
    <t>Nitril - schwarz - klein/S</t>
  </si>
  <si>
    <t>Nitril - schwarz - mittel/M</t>
  </si>
  <si>
    <t>Nitril - schwarz - groß/L</t>
  </si>
  <si>
    <t>Desinfektion</t>
  </si>
  <si>
    <t>Anzahl</t>
  </si>
  <si>
    <t>10 x 10g</t>
  </si>
  <si>
    <t>10 x 200 Blatt</t>
  </si>
  <si>
    <t>20 x 200 Blatt</t>
  </si>
  <si>
    <t>10 x 180 Blatt</t>
  </si>
  <si>
    <t xml:space="preserve">  8 x 200 Blatt</t>
  </si>
  <si>
    <t xml:space="preserve">  8 x 150 Blatt</t>
  </si>
  <si>
    <t xml:space="preserve">  9 x 100 Blatt</t>
  </si>
  <si>
    <t xml:space="preserve">  8 x 135 Blatt</t>
  </si>
  <si>
    <t xml:space="preserve">   Mineralwasser</t>
  </si>
  <si>
    <t>Volvic - Einweg</t>
  </si>
  <si>
    <t xml:space="preserve">   Softdrinks</t>
  </si>
  <si>
    <t xml:space="preserve">   Saft</t>
  </si>
  <si>
    <t xml:space="preserve">   Bier</t>
  </si>
  <si>
    <t xml:space="preserve">   Sekt</t>
  </si>
  <si>
    <t>12 x 1l</t>
  </si>
  <si>
    <t>11 Fl. X 0,5ltr.</t>
  </si>
  <si>
    <t>Süßigkeiten</t>
  </si>
  <si>
    <t>2 x 227g</t>
  </si>
  <si>
    <t>Alnatura BIO</t>
  </si>
  <si>
    <t>Haribo</t>
  </si>
  <si>
    <t>Storck</t>
  </si>
  <si>
    <t>Werters Original</t>
  </si>
  <si>
    <t>245g</t>
  </si>
  <si>
    <t>Werters Original Salted Caramel</t>
  </si>
  <si>
    <t>180g</t>
  </si>
  <si>
    <t>Werters Original Soft Eclair</t>
  </si>
  <si>
    <t>Werters Original Soft Caramel</t>
  </si>
  <si>
    <t>May Fair Toffees</t>
  </si>
  <si>
    <t>Nimm Zwei</t>
  </si>
  <si>
    <t>429g</t>
  </si>
  <si>
    <t>490g</t>
  </si>
  <si>
    <t>Colorrado - Dose</t>
  </si>
  <si>
    <t>Phantasia - Dose</t>
  </si>
  <si>
    <t>Goldbären</t>
  </si>
  <si>
    <t>Lakritzschnecken</t>
  </si>
  <si>
    <t>Katjes</t>
  </si>
  <si>
    <t>Grün-Ohr Hasen</t>
  </si>
  <si>
    <t>Yoghurt-Gums</t>
  </si>
  <si>
    <t>Tropen Früchte</t>
  </si>
  <si>
    <t>Frischhaltefolie</t>
  </si>
  <si>
    <t>75m</t>
  </si>
  <si>
    <t>25m</t>
  </si>
  <si>
    <t>10m</t>
  </si>
  <si>
    <t>Vildea</t>
  </si>
  <si>
    <t>8m</t>
  </si>
  <si>
    <t>Alufolie/Backpapier/Frischhaltefolie</t>
  </si>
  <si>
    <t>Pely</t>
  </si>
  <si>
    <t>Müllbeutel</t>
  </si>
  <si>
    <t>32 x 10ltr.</t>
  </si>
  <si>
    <t>24 x 25ltr.</t>
  </si>
  <si>
    <t>14 x 35ltr.</t>
  </si>
  <si>
    <t>25 x 35 ltr</t>
  </si>
  <si>
    <t>25 x 25 ltr</t>
  </si>
  <si>
    <t>15 x 60ltr.</t>
  </si>
  <si>
    <t>Citro</t>
  </si>
  <si>
    <t>Johannesbeere-Blutorange</t>
  </si>
  <si>
    <t>Tropische Früchte</t>
  </si>
  <si>
    <t>4 Fl. x 0,33ltr.</t>
  </si>
  <si>
    <t>im Spender - Milch &amp; Honig</t>
  </si>
  <si>
    <t>Nachfüllpack - Milch &amp; Honig</t>
  </si>
  <si>
    <t>50g</t>
  </si>
  <si>
    <t>720ml</t>
  </si>
  <si>
    <t>20 x 50ltr.</t>
  </si>
  <si>
    <t>Mahlgrad</t>
  </si>
  <si>
    <t>K 01.1</t>
  </si>
  <si>
    <t>Honduras Marcala Cosma Cooperative, BIO</t>
  </si>
  <si>
    <t>K 01.2</t>
  </si>
  <si>
    <t>K 02.1</t>
  </si>
  <si>
    <t>Honduras Marcala Cosma CO2 entkoffeiniert, BIO</t>
  </si>
  <si>
    <t>K 02.2</t>
  </si>
  <si>
    <t>K 03.1</t>
  </si>
  <si>
    <t>Costa Rica La Pastora Tarrazu</t>
  </si>
  <si>
    <t>K 03.2</t>
  </si>
  <si>
    <t>K 04.1</t>
  </si>
  <si>
    <t>Tanzania AB Lunji Estate</t>
  </si>
  <si>
    <t>K 04.2</t>
  </si>
  <si>
    <t>K 06.1</t>
  </si>
  <si>
    <t>Peru Pachamama, BIO</t>
  </si>
  <si>
    <t>K 06.2</t>
  </si>
  <si>
    <t>K 07.1</t>
  </si>
  <si>
    <t>Kenia AB Top Thageini</t>
  </si>
  <si>
    <t>K 07.2</t>
  </si>
  <si>
    <t>K 08.1</t>
  </si>
  <si>
    <t>Indonesien Sumatra Mandheling, BIO</t>
  </si>
  <si>
    <t>K 08.2</t>
  </si>
  <si>
    <t>K 09.1</t>
  </si>
  <si>
    <t>Indien Monsooned Malabar Aspinwall</t>
  </si>
  <si>
    <t>K 09.2</t>
  </si>
  <si>
    <t>K 12.1</t>
  </si>
  <si>
    <t>Brasilien Siddhartha Camocim, Demeter</t>
  </si>
  <si>
    <t>K 12.2</t>
  </si>
  <si>
    <t>K 14.1</t>
  </si>
  <si>
    <t>Äthiopien Yirgacheffe Grade 1, Bio</t>
  </si>
  <si>
    <t>K 14.2</t>
  </si>
  <si>
    <t>K 16.1</t>
  </si>
  <si>
    <t>Ostfriesenkaffee     Kaffee Röstung</t>
  </si>
  <si>
    <t>K 16.2</t>
  </si>
  <si>
    <t>K 17.1</t>
  </si>
  <si>
    <t>Ostfriesenkaffee     Vollautomat Röstung</t>
  </si>
  <si>
    <t>K 17.2</t>
  </si>
  <si>
    <t>K 28.1</t>
  </si>
  <si>
    <t>Mexico el Flamingo, BIO</t>
  </si>
  <si>
    <t>K 28.2</t>
  </si>
  <si>
    <t>K 36.1</t>
  </si>
  <si>
    <t>Guatemala Genuine Antigua Los Volcanes</t>
  </si>
  <si>
    <t>K 36.2</t>
  </si>
  <si>
    <t>K 39.1</t>
  </si>
  <si>
    <t>Nicaragua Fincas Mierisch El Limoncillo</t>
  </si>
  <si>
    <t>K 39.2</t>
  </si>
  <si>
    <t>K 19.1</t>
  </si>
  <si>
    <t>Espresso Honduras Marcala COSMA CO2 entkoffeiniert, BIO</t>
  </si>
  <si>
    <t>K 19.2</t>
  </si>
  <si>
    <t>K 20.1</t>
  </si>
  <si>
    <t>Espresso Peru Pachamama, BIO</t>
  </si>
  <si>
    <t>K 20.2</t>
  </si>
  <si>
    <t>K 21.1</t>
  </si>
  <si>
    <t xml:space="preserve">Espresso Indien Malabar Monsooned </t>
  </si>
  <si>
    <t>K 21.2</t>
  </si>
  <si>
    <t>Espresso Indien Malabar Monsooned</t>
  </si>
  <si>
    <t>K 23.1</t>
  </si>
  <si>
    <t xml:space="preserve">250g </t>
  </si>
  <si>
    <t>Espresso Brasilien Siddhartha Camocim, Demeter</t>
  </si>
  <si>
    <t>K 23.2</t>
  </si>
  <si>
    <t>K 24.1</t>
  </si>
  <si>
    <t>Espresso Äthiopien Sidamo Grade 2, BIO</t>
  </si>
  <si>
    <t>K 24.2</t>
  </si>
  <si>
    <t>K 26.1</t>
  </si>
  <si>
    <t>Espresso Ostfriesenkaffee Röstung</t>
  </si>
  <si>
    <t>K 26.2</t>
  </si>
  <si>
    <t>K 27.1</t>
  </si>
  <si>
    <t>Espresso Ostfriesenkaffee  #2 Röstung</t>
  </si>
  <si>
    <t>K 27.2</t>
  </si>
  <si>
    <t xml:space="preserve">Espresso Ostfriesenkaffee  #2  Röstung </t>
  </si>
  <si>
    <t>K 29.1</t>
  </si>
  <si>
    <t>Espresso  Mexico el Flamingo, BIO</t>
  </si>
  <si>
    <t>K 29.2</t>
  </si>
  <si>
    <t>K 37.1</t>
  </si>
  <si>
    <t>Espresso Guatemala Genuine Antigua Los Volcanes</t>
  </si>
  <si>
    <t>K 37.2</t>
  </si>
  <si>
    <t>Bei der Bestellung den Mahlgrad angeben, ansonsten liefern wir ganze Bohne!</t>
  </si>
  <si>
    <r>
      <t xml:space="preserve">     A</t>
    </r>
    <r>
      <rPr>
        <sz val="12"/>
        <rFont val="Arial"/>
        <family val="2"/>
      </rPr>
      <t xml:space="preserve"> = Kaffeemaschine</t>
    </r>
  </si>
  <si>
    <r>
      <t xml:space="preserve">     B</t>
    </r>
    <r>
      <rPr>
        <sz val="12"/>
        <rFont val="Arial"/>
        <family val="2"/>
      </rPr>
      <t xml:space="preserve"> = Siebträger</t>
    </r>
  </si>
  <si>
    <r>
      <t xml:space="preserve">     C</t>
    </r>
    <r>
      <rPr>
        <sz val="12"/>
        <rFont val="Arial"/>
        <family val="2"/>
      </rPr>
      <t xml:space="preserve"> = French Press</t>
    </r>
  </si>
  <si>
    <r>
      <t xml:space="preserve">     D</t>
    </r>
    <r>
      <rPr>
        <sz val="12"/>
        <rFont val="Arial"/>
        <family val="2"/>
      </rPr>
      <t xml:space="preserve"> = Herdkocher                             </t>
    </r>
  </si>
  <si>
    <t>Rösterei Baum</t>
  </si>
  <si>
    <t>E = Chemex</t>
  </si>
  <si>
    <t xml:space="preserve">     </t>
  </si>
  <si>
    <t>F = Karlsbader Kanne</t>
  </si>
  <si>
    <t>G = Handfilter</t>
  </si>
  <si>
    <t>1000g Pakete sind auch erhältlich!</t>
  </si>
  <si>
    <t>Preis/kg</t>
  </si>
  <si>
    <t>Preis/Stk.</t>
  </si>
  <si>
    <t>Preis/Stk</t>
  </si>
  <si>
    <t>Preis/l</t>
  </si>
  <si>
    <t>Preis/kg/Stk</t>
  </si>
  <si>
    <t>Preis/l/kg</t>
  </si>
  <si>
    <t>Preis/l/g/Stk</t>
  </si>
  <si>
    <t>Preis/l/Stk</t>
  </si>
  <si>
    <t>Preis/m/Stk</t>
  </si>
  <si>
    <t>Preis (ohne Pfand)</t>
  </si>
  <si>
    <t>Preis/kg/l/Stk</t>
  </si>
  <si>
    <t>Ka 32</t>
  </si>
  <si>
    <t>Ka 33</t>
  </si>
  <si>
    <t>Ka 34</t>
  </si>
  <si>
    <t>Ka 35</t>
  </si>
  <si>
    <t>Ka 36</t>
  </si>
  <si>
    <t>Te 15</t>
  </si>
  <si>
    <t>Te 16</t>
  </si>
  <si>
    <t>Te 17</t>
  </si>
  <si>
    <t>Te 18</t>
  </si>
  <si>
    <t>Te 19</t>
  </si>
  <si>
    <t>Te 20</t>
  </si>
  <si>
    <t>Te 21</t>
  </si>
  <si>
    <t>Zu 2</t>
  </si>
  <si>
    <t>Zu 3</t>
  </si>
  <si>
    <t>Zu 4</t>
  </si>
  <si>
    <t>Zu 5</t>
  </si>
  <si>
    <t>Zu 6</t>
  </si>
  <si>
    <t>Zu 7</t>
  </si>
  <si>
    <t>Zu 8</t>
  </si>
  <si>
    <t>Zu 9</t>
  </si>
  <si>
    <t>Zu 10</t>
  </si>
  <si>
    <t>Zu 11</t>
  </si>
  <si>
    <t>Zu 12</t>
  </si>
  <si>
    <t>Zu 13</t>
  </si>
  <si>
    <t>Zu 14</t>
  </si>
  <si>
    <t>Zu 15</t>
  </si>
  <si>
    <t>Zu 16</t>
  </si>
  <si>
    <t>Zu 17</t>
  </si>
  <si>
    <t>Zu 18</t>
  </si>
  <si>
    <t>Zu 19</t>
  </si>
  <si>
    <t>Zu 20</t>
  </si>
  <si>
    <t>Mi 2</t>
  </si>
  <si>
    <t>Mi 3</t>
  </si>
  <si>
    <t>Mi 4</t>
  </si>
  <si>
    <t>Mi 5</t>
  </si>
  <si>
    <t>Mi 6</t>
  </si>
  <si>
    <t>Mi 7</t>
  </si>
  <si>
    <t>Mi 8</t>
  </si>
  <si>
    <t>Mi 9</t>
  </si>
  <si>
    <t>Mi 10</t>
  </si>
  <si>
    <t>Mi 12</t>
  </si>
  <si>
    <t>Mi 11</t>
  </si>
  <si>
    <t>Mi 13</t>
  </si>
  <si>
    <t>Mi 14</t>
  </si>
  <si>
    <t>Mi 15</t>
  </si>
  <si>
    <t>Mi 16</t>
  </si>
  <si>
    <t>Mi 17</t>
  </si>
  <si>
    <t>Mi 18</t>
  </si>
  <si>
    <t>Mi 19</t>
  </si>
  <si>
    <t>Mi 20</t>
  </si>
  <si>
    <t>Mi 21</t>
  </si>
  <si>
    <t>Mi 22</t>
  </si>
  <si>
    <t>Mi 23</t>
  </si>
  <si>
    <t>Mi 32</t>
  </si>
  <si>
    <t>Dr 1</t>
  </si>
  <si>
    <t>Dr 5</t>
  </si>
  <si>
    <t>Dr 4</t>
  </si>
  <si>
    <t>Dr 6</t>
  </si>
  <si>
    <t>Dr 7</t>
  </si>
  <si>
    <t>Dr 2</t>
  </si>
  <si>
    <t>Dr 3</t>
  </si>
  <si>
    <t>Dr 8</t>
  </si>
  <si>
    <t>Dr 9</t>
  </si>
  <si>
    <t>Dr 10</t>
  </si>
  <si>
    <t>Dr 11</t>
  </si>
  <si>
    <t>Dr 12</t>
  </si>
  <si>
    <t>Dr 13</t>
  </si>
  <si>
    <t>Dr 14</t>
  </si>
  <si>
    <t>Dr 15</t>
  </si>
  <si>
    <t>Dr 16</t>
  </si>
  <si>
    <t>Dr 17</t>
  </si>
  <si>
    <t>Dr 18</t>
  </si>
  <si>
    <t>Dr 19</t>
  </si>
  <si>
    <t>Dr 20</t>
  </si>
  <si>
    <t>Dr 21</t>
  </si>
  <si>
    <t>Dr 22</t>
  </si>
  <si>
    <t>Dr 23</t>
  </si>
  <si>
    <t>Dr 24</t>
  </si>
  <si>
    <t>Dr 25</t>
  </si>
  <si>
    <t>Dr 95</t>
  </si>
  <si>
    <t>Dr 79</t>
  </si>
  <si>
    <t>Dr 26</t>
  </si>
  <si>
    <t>Dr 27</t>
  </si>
  <si>
    <t>Dr 28</t>
  </si>
  <si>
    <t>Dr 29</t>
  </si>
  <si>
    <t>Dr 30</t>
  </si>
  <si>
    <t>Dr 31</t>
  </si>
  <si>
    <t>Dr 32</t>
  </si>
  <si>
    <t>Dr 33</t>
  </si>
  <si>
    <t>Dr 34</t>
  </si>
  <si>
    <t>Dr 35</t>
  </si>
  <si>
    <t>Dr 36</t>
  </si>
  <si>
    <t>Dr 37</t>
  </si>
  <si>
    <t>Dr 38</t>
  </si>
  <si>
    <t>Dr 39</t>
  </si>
  <si>
    <t>Dr 40</t>
  </si>
  <si>
    <t>Dr 41</t>
  </si>
  <si>
    <t>Dr 42</t>
  </si>
  <si>
    <t>Dr 43</t>
  </si>
  <si>
    <t>Dr 44</t>
  </si>
  <si>
    <t>Dr 45</t>
  </si>
  <si>
    <t>Dr 46</t>
  </si>
  <si>
    <t>Dr 47</t>
  </si>
  <si>
    <t>Dr 48</t>
  </si>
  <si>
    <t>Dr 49</t>
  </si>
  <si>
    <t>Dr 50</t>
  </si>
  <si>
    <t>Dr 51</t>
  </si>
  <si>
    <t>Dr 52</t>
  </si>
  <si>
    <t>Dr 53</t>
  </si>
  <si>
    <t>Dr 54</t>
  </si>
  <si>
    <t>Dr 55</t>
  </si>
  <si>
    <t>Dr 56</t>
  </si>
  <si>
    <t>Dr 57</t>
  </si>
  <si>
    <t>Dr 58</t>
  </si>
  <si>
    <t>Dr 59</t>
  </si>
  <si>
    <t>Dr 60</t>
  </si>
  <si>
    <t>Dr 61</t>
  </si>
  <si>
    <t>Dr 62</t>
  </si>
  <si>
    <t>Dr 63</t>
  </si>
  <si>
    <t>Dr 64</t>
  </si>
  <si>
    <t>Dr 65</t>
  </si>
  <si>
    <t>Dr 66</t>
  </si>
  <si>
    <t>Dr 67</t>
  </si>
  <si>
    <t>Dr 68</t>
  </si>
  <si>
    <t>Dr 69</t>
  </si>
  <si>
    <t>Dr 70</t>
  </si>
  <si>
    <t>Dr 71</t>
  </si>
  <si>
    <t>Dr 72</t>
  </si>
  <si>
    <t>Dr 73</t>
  </si>
  <si>
    <t>Dr 74</t>
  </si>
  <si>
    <t>Dr 75</t>
  </si>
  <si>
    <t>Dr 76</t>
  </si>
  <si>
    <t>Dr 77</t>
  </si>
  <si>
    <t>Dr 78</t>
  </si>
  <si>
    <t>Dr 80</t>
  </si>
  <si>
    <t>Dr 81</t>
  </si>
  <si>
    <t>Dr 82</t>
  </si>
  <si>
    <t>Dr 83</t>
  </si>
  <si>
    <t>Dr 84</t>
  </si>
  <si>
    <t>Dr 85</t>
  </si>
  <si>
    <t>Dr 86</t>
  </si>
  <si>
    <t>Dr 87</t>
  </si>
  <si>
    <t>Dr 88</t>
  </si>
  <si>
    <t>Dr 89</t>
  </si>
  <si>
    <t>Dr 90</t>
  </si>
  <si>
    <t>Dr 91</t>
  </si>
  <si>
    <t>Dr 92</t>
  </si>
  <si>
    <t>Dr 93</t>
  </si>
  <si>
    <t>Dr 94</t>
  </si>
  <si>
    <t>Dr 96</t>
  </si>
  <si>
    <t>Dr 97</t>
  </si>
  <si>
    <t>Dr 98</t>
  </si>
  <si>
    <t>Dr 99</t>
  </si>
  <si>
    <t>Dr 100</t>
  </si>
  <si>
    <t>Dr 101</t>
  </si>
  <si>
    <t>Dr 102</t>
  </si>
  <si>
    <t>Dr 103</t>
  </si>
  <si>
    <t>Dr 104</t>
  </si>
  <si>
    <t>Dr 105</t>
  </si>
  <si>
    <t>Dr 106</t>
  </si>
  <si>
    <t>Dr 107</t>
  </si>
  <si>
    <t>Dr 108</t>
  </si>
  <si>
    <t>Dr 109</t>
  </si>
  <si>
    <t>Dr 110</t>
  </si>
  <si>
    <t>Dr 111</t>
  </si>
  <si>
    <t>Dr 112</t>
  </si>
  <si>
    <t>Dr 113</t>
  </si>
  <si>
    <t>Dr 114</t>
  </si>
  <si>
    <t>Dr 115</t>
  </si>
  <si>
    <t>Dr 116</t>
  </si>
  <si>
    <t>Dr 117</t>
  </si>
  <si>
    <t>Dr 118</t>
  </si>
  <si>
    <t>Dr 119</t>
  </si>
  <si>
    <t>Dr 120</t>
  </si>
  <si>
    <t>Dr 121</t>
  </si>
  <si>
    <t>Dr 122</t>
  </si>
  <si>
    <t>Dr 123</t>
  </si>
  <si>
    <t>Dr 124</t>
  </si>
  <si>
    <t>Dr 125</t>
  </si>
  <si>
    <t>Dr 126</t>
  </si>
  <si>
    <t>Dr 127</t>
  </si>
  <si>
    <t>Dr 128</t>
  </si>
  <si>
    <t>Dr 129</t>
  </si>
  <si>
    <t>Dr 130</t>
  </si>
  <si>
    <t>Dr 131</t>
  </si>
  <si>
    <t>Dr 132</t>
  </si>
  <si>
    <t>Dr 133</t>
  </si>
  <si>
    <t>Dr 134</t>
  </si>
  <si>
    <t>Dr 135</t>
  </si>
  <si>
    <t>Dr 136</t>
  </si>
  <si>
    <t>Dr 137</t>
  </si>
  <si>
    <t>Dr 138</t>
  </si>
  <si>
    <t>Dr 139</t>
  </si>
  <si>
    <t>Dr 140</t>
  </si>
  <si>
    <t>Dr 141</t>
  </si>
  <si>
    <t>Dr 142</t>
  </si>
  <si>
    <t>Dr 143</t>
  </si>
  <si>
    <t>Dr 144</t>
  </si>
  <si>
    <t>Dr 145</t>
  </si>
  <si>
    <t>Dr 146</t>
  </si>
  <si>
    <t>Dr 147</t>
  </si>
  <si>
    <t>Dr 148</t>
  </si>
  <si>
    <t>Dr 149</t>
  </si>
  <si>
    <t>Dr 150</t>
  </si>
  <si>
    <t>Dr 151</t>
  </si>
  <si>
    <t>Dr 152</t>
  </si>
  <si>
    <t>Dr 153</t>
  </si>
  <si>
    <t>Dr 154</t>
  </si>
  <si>
    <t>Dr 155</t>
  </si>
  <si>
    <t>Dr 156</t>
  </si>
  <si>
    <t>Dr 157</t>
  </si>
  <si>
    <t>Dr 158</t>
  </si>
  <si>
    <t>Dr 159</t>
  </si>
  <si>
    <t>Dr 160</t>
  </si>
  <si>
    <t>Dr 161</t>
  </si>
  <si>
    <t>Dr 162</t>
  </si>
  <si>
    <t>Dr 163</t>
  </si>
  <si>
    <t>Dr 164</t>
  </si>
  <si>
    <t>Dr 165</t>
  </si>
  <si>
    <t>Dr 166</t>
  </si>
  <si>
    <t>Dr 167</t>
  </si>
  <si>
    <t>Dr 168</t>
  </si>
  <si>
    <t>Dr 169</t>
  </si>
  <si>
    <t>Dr 170</t>
  </si>
  <si>
    <t>Dr 171</t>
  </si>
  <si>
    <t>Dr 172</t>
  </si>
  <si>
    <t>Dr 173</t>
  </si>
  <si>
    <t>Dr 174</t>
  </si>
  <si>
    <t>Dr 175</t>
  </si>
  <si>
    <t>Dr 176</t>
  </si>
  <si>
    <t>Dr 177</t>
  </si>
  <si>
    <t>Dr 178</t>
  </si>
  <si>
    <t>Dr 179</t>
  </si>
  <si>
    <t>Dr 180</t>
  </si>
  <si>
    <t>Dr 181</t>
  </si>
  <si>
    <t>Dr 182</t>
  </si>
  <si>
    <t>Dr 183</t>
  </si>
  <si>
    <t>Dr 184</t>
  </si>
  <si>
    <t>Dr 185</t>
  </si>
  <si>
    <t>Dr 186</t>
  </si>
  <si>
    <t>Sü 1</t>
  </si>
  <si>
    <t>Sü 2</t>
  </si>
  <si>
    <t>Sü 6</t>
  </si>
  <si>
    <t>Sü 3</t>
  </si>
  <si>
    <t>Sü 4</t>
  </si>
  <si>
    <t>Sü 5</t>
  </si>
  <si>
    <t>Sü 7</t>
  </si>
  <si>
    <t>Sü 8</t>
  </si>
  <si>
    <t>Sü 9</t>
  </si>
  <si>
    <t>Sü 10</t>
  </si>
  <si>
    <t>Sü 11</t>
  </si>
  <si>
    <t>Sü 12</t>
  </si>
  <si>
    <t>Sü 13</t>
  </si>
  <si>
    <t>Sü 14</t>
  </si>
  <si>
    <t>Ge 1</t>
  </si>
  <si>
    <t>Ge 2</t>
  </si>
  <si>
    <t>Ge 3</t>
  </si>
  <si>
    <t>Ge 4</t>
  </si>
  <si>
    <t>Ge 5</t>
  </si>
  <si>
    <t>Ge 6</t>
  </si>
  <si>
    <t>Ge 7</t>
  </si>
  <si>
    <t>Ge 8</t>
  </si>
  <si>
    <t>Ge 9</t>
  </si>
  <si>
    <t>Ge 10</t>
  </si>
  <si>
    <t>Ge 11</t>
  </si>
  <si>
    <t>Ge 12</t>
  </si>
  <si>
    <t>Ge 13</t>
  </si>
  <si>
    <t>Ge 14</t>
  </si>
  <si>
    <t>Ge 15</t>
  </si>
  <si>
    <t>Ge 16</t>
  </si>
  <si>
    <t>Ge 17</t>
  </si>
  <si>
    <t>Ge 18</t>
  </si>
  <si>
    <t>Ge 19</t>
  </si>
  <si>
    <t>Ge 20</t>
  </si>
  <si>
    <t>Ge 21</t>
  </si>
  <si>
    <t>Ge 22</t>
  </si>
  <si>
    <t>Ge 23</t>
  </si>
  <si>
    <t>Ge 24</t>
  </si>
  <si>
    <t>Ge 25</t>
  </si>
  <si>
    <t>Ge 26</t>
  </si>
  <si>
    <t>Ge 27</t>
  </si>
  <si>
    <t>Ge 28</t>
  </si>
  <si>
    <t>Ge 29</t>
  </si>
  <si>
    <t>Ge 30</t>
  </si>
  <si>
    <t>Ge 31</t>
  </si>
  <si>
    <t>Ge 32</t>
  </si>
  <si>
    <t>Ge 33</t>
  </si>
  <si>
    <t>Ge 34</t>
  </si>
  <si>
    <t>Ge 35</t>
  </si>
  <si>
    <t>Ge 36</t>
  </si>
  <si>
    <t>Ge 37</t>
  </si>
  <si>
    <t>Ge 38</t>
  </si>
  <si>
    <t>Ge 39</t>
  </si>
  <si>
    <t>Ge 40</t>
  </si>
  <si>
    <t>Ge 41</t>
  </si>
  <si>
    <t>Ge 42</t>
  </si>
  <si>
    <t>Ge 43</t>
  </si>
  <si>
    <t>Ge 44</t>
  </si>
  <si>
    <t>Ge 45</t>
  </si>
  <si>
    <t>Ge 46</t>
  </si>
  <si>
    <t>Ge 47</t>
  </si>
  <si>
    <t>Ge 48</t>
  </si>
  <si>
    <t>Ge 49</t>
  </si>
  <si>
    <t>Ge 50</t>
  </si>
  <si>
    <t>Ge 51</t>
  </si>
  <si>
    <t>Ge 52</t>
  </si>
  <si>
    <t>Ge 53</t>
  </si>
  <si>
    <t>Ge 54</t>
  </si>
  <si>
    <t>Ge 55</t>
  </si>
  <si>
    <t>Ge 56</t>
  </si>
  <si>
    <t>Ge 57</t>
  </si>
  <si>
    <t>Ge 58</t>
  </si>
  <si>
    <t>Ge 59</t>
  </si>
  <si>
    <t>Ge 60</t>
  </si>
  <si>
    <t>Ge 61</t>
  </si>
  <si>
    <t>Ge 62</t>
  </si>
  <si>
    <t>Ge 63</t>
  </si>
  <si>
    <t>Ge 64</t>
  </si>
  <si>
    <t>Ge 65</t>
  </si>
  <si>
    <t>Ge 66</t>
  </si>
  <si>
    <t>Ge 67</t>
  </si>
  <si>
    <t>Ge 68</t>
  </si>
  <si>
    <t>Ge 69</t>
  </si>
  <si>
    <t>Ge 70</t>
  </si>
  <si>
    <t>Ge 71</t>
  </si>
  <si>
    <t>Ge 72</t>
  </si>
  <si>
    <t>Ge 73</t>
  </si>
  <si>
    <t>Ge 74</t>
  </si>
  <si>
    <t>Ge 75</t>
  </si>
  <si>
    <t>Ge 76</t>
  </si>
  <si>
    <t>Ge 77</t>
  </si>
  <si>
    <t>Ge 78</t>
  </si>
  <si>
    <t>Ge 79</t>
  </si>
  <si>
    <t>Ge 80</t>
  </si>
  <si>
    <t>Ge 81</t>
  </si>
  <si>
    <t>Ge 82</t>
  </si>
  <si>
    <t>Ge 83</t>
  </si>
  <si>
    <t>Ge 84</t>
  </si>
  <si>
    <t>Ge 85</t>
  </si>
  <si>
    <t>Ge 86</t>
  </si>
  <si>
    <t>Ge 87</t>
  </si>
  <si>
    <t>Ge 88</t>
  </si>
  <si>
    <t>Ge 89</t>
  </si>
  <si>
    <t>Ge 90</t>
  </si>
  <si>
    <t>Ge 91</t>
  </si>
  <si>
    <t>Ge 92</t>
  </si>
  <si>
    <t>Ge 93</t>
  </si>
  <si>
    <t>Ge 96</t>
  </si>
  <si>
    <t>Ge 94</t>
  </si>
  <si>
    <t>Ge 95</t>
  </si>
  <si>
    <t>Ge 97</t>
  </si>
  <si>
    <t>Ge 98</t>
  </si>
  <si>
    <t>Ge 99</t>
  </si>
  <si>
    <t>Ge 100</t>
  </si>
  <si>
    <t>Ge 101</t>
  </si>
  <si>
    <t>Ge 102</t>
  </si>
  <si>
    <t>Ge 103</t>
  </si>
  <si>
    <t>Ge 104</t>
  </si>
  <si>
    <t>Ge 105</t>
  </si>
  <si>
    <t>Ge 106</t>
  </si>
  <si>
    <t>Ge 107</t>
  </si>
  <si>
    <t>Ge 108</t>
  </si>
  <si>
    <t>Ge 109</t>
  </si>
  <si>
    <t>Ge 110</t>
  </si>
  <si>
    <t>Ge 111</t>
  </si>
  <si>
    <t>Ge 112</t>
  </si>
  <si>
    <t>Ge 113</t>
  </si>
  <si>
    <t>Ge 114</t>
  </si>
  <si>
    <t>Ge 115</t>
  </si>
  <si>
    <t>Ge 116</t>
  </si>
  <si>
    <t>Ge 117</t>
  </si>
  <si>
    <t>Ge 118</t>
  </si>
  <si>
    <t>Ge 119</t>
  </si>
  <si>
    <t>Ge 120</t>
  </si>
  <si>
    <t>Ge 121</t>
  </si>
  <si>
    <t>Ge 122</t>
  </si>
  <si>
    <t>Ge 123</t>
  </si>
  <si>
    <t>Ge 124</t>
  </si>
  <si>
    <t>Ge 125</t>
  </si>
  <si>
    <t>Ge 126</t>
  </si>
  <si>
    <t>Ge 127</t>
  </si>
  <si>
    <t>Ge 128</t>
  </si>
  <si>
    <t>Ge 129</t>
  </si>
  <si>
    <t>Ge 130</t>
  </si>
  <si>
    <t>Ge 131</t>
  </si>
  <si>
    <t>Ge 132</t>
  </si>
  <si>
    <t>Ge 133</t>
  </si>
  <si>
    <t>Ge 134</t>
  </si>
  <si>
    <t>Ge 135</t>
  </si>
  <si>
    <t>Ge 136</t>
  </si>
  <si>
    <t>Ge 137</t>
  </si>
  <si>
    <t>Ge 138</t>
  </si>
  <si>
    <t>Ge 139</t>
  </si>
  <si>
    <t>Ge 140</t>
  </si>
  <si>
    <t>Ge 141</t>
  </si>
  <si>
    <t>Ge 142</t>
  </si>
  <si>
    <t>Ge 143</t>
  </si>
  <si>
    <t>Ge 144</t>
  </si>
  <si>
    <t>Ge 145</t>
  </si>
  <si>
    <t>Ge 146</t>
  </si>
  <si>
    <t>Ge 147</t>
  </si>
  <si>
    <t>Ge 148</t>
  </si>
  <si>
    <t>Ge 149</t>
  </si>
  <si>
    <t>Ge 150</t>
  </si>
  <si>
    <t>Ge 151</t>
  </si>
  <si>
    <t>Ge 152</t>
  </si>
  <si>
    <t>Ge 153</t>
  </si>
  <si>
    <t>Ge 154</t>
  </si>
  <si>
    <t>Ge 155</t>
  </si>
  <si>
    <t>Ge 156</t>
  </si>
  <si>
    <t xml:space="preserve"> -</t>
  </si>
  <si>
    <t>Vilsa  H2Obst - Einweg</t>
  </si>
  <si>
    <t>Vilsa - Einweg</t>
  </si>
  <si>
    <t>Krombacher - Fassbrause - Mehrweg</t>
  </si>
  <si>
    <t>Bionade - Mehrweg</t>
  </si>
  <si>
    <t>Vitamalz - Mehrweg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</si>
</sst>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0&quot; ST&quot;;\-#,##0.000&quot; ST&quot;;#,##0.000&quot; ST&quot;;\@"/>
    <numFmt numFmtId="165" formatCode="#,##0.00\ &quot;€&quot;"/>
    <numFmt numFmtId="166" formatCode="#,##0.000\ &quot;€&quot;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</font>
    <font>
      <sz val="7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/>
    <xf numFmtId="0" fontId="0" fillId="0" borderId="1" xfId="0" applyBorder="1"/>
    <xf numFmtId="165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5" fontId="9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2" xfId="0" applyBorder="1"/>
    <xf numFmtId="0" fontId="1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9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10" fillId="0" borderId="1" xfId="0" applyFont="1" applyBorder="1" applyAlignment="1">
      <alignment horizontal="right"/>
    </xf>
    <xf numFmtId="165" fontId="0" fillId="0" borderId="4" xfId="0" applyNumberFormat="1" applyBorder="1"/>
    <xf numFmtId="0" fontId="1" fillId="0" borderId="1" xfId="0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1" applyFont="1" applyAlignment="1">
      <alignment horizontal="left" vertical="center"/>
    </xf>
    <xf numFmtId="164" fontId="2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11" fillId="0" borderId="0" xfId="1" applyNumberFormat="1" applyFont="1" applyAlignment="1">
      <alignment horizontal="right" vertical="center"/>
    </xf>
    <xf numFmtId="0" fontId="3" fillId="0" borderId="0" xfId="1"/>
    <xf numFmtId="0" fontId="9" fillId="0" borderId="0" xfId="0" applyFont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8" fontId="0" fillId="0" borderId="4" xfId="0" applyNumberFormat="1" applyBorder="1" applyAlignment="1">
      <alignment horizontal="right"/>
    </xf>
    <xf numFmtId="8" fontId="0" fillId="0" borderId="1" xfId="0" applyNumberFormat="1" applyBorder="1"/>
    <xf numFmtId="165" fontId="9" fillId="0" borderId="3" xfId="0" applyNumberFormat="1" applyFont="1" applyBorder="1"/>
    <xf numFmtId="165" fontId="9" fillId="0" borderId="0" xfId="0" applyNumberFormat="1" applyFont="1"/>
    <xf numFmtId="0" fontId="1" fillId="0" borderId="5" xfId="0" applyFont="1" applyBorder="1" applyAlignment="1">
      <alignment horizontal="center"/>
    </xf>
    <xf numFmtId="0" fontId="3" fillId="0" borderId="0" xfId="1" applyAlignment="1">
      <alignment horizontal="right"/>
    </xf>
    <xf numFmtId="0" fontId="12" fillId="0" borderId="0" xfId="1" applyFont="1" applyAlignment="1">
      <alignment horizontal="right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right" vertical="center"/>
    </xf>
    <xf numFmtId="8" fontId="6" fillId="0" borderId="4" xfId="1" applyNumberFormat="1" applyFont="1" applyBorder="1" applyAlignment="1">
      <alignment horizontal="right" vertical="center"/>
    </xf>
    <xf numFmtId="165" fontId="11" fillId="0" borderId="4" xfId="1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166" fontId="9" fillId="0" borderId="4" xfId="0" applyNumberFormat="1" applyFont="1" applyBorder="1" applyAlignment="1">
      <alignment horizontal="right"/>
    </xf>
    <xf numFmtId="0" fontId="3" fillId="0" borderId="2" xfId="1" applyBorder="1"/>
    <xf numFmtId="0" fontId="13" fillId="0" borderId="3" xfId="0" applyFont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9" fillId="0" borderId="6" xfId="0" applyFont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9" fontId="0" fillId="0" borderId="0" xfId="0" applyNumberFormat="1"/>
    <xf numFmtId="9" fontId="0" fillId="0" borderId="3" xfId="0" applyNumberFormat="1" applyBorder="1"/>
    <xf numFmtId="164" fontId="11" fillId="0" borderId="0" xfId="1" applyNumberFormat="1" applyFont="1" applyAlignment="1">
      <alignment horizontal="right" vertic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8" xfId="0" applyFont="1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9" fillId="0" borderId="8" xfId="0" applyFont="1" applyBorder="1" applyAlignment="1">
      <alignment horizontal="right"/>
    </xf>
    <xf numFmtId="0" fontId="0" fillId="0" borderId="1" xfId="0" applyBorder="1" applyAlignment="1">
      <alignment horizontal="right"/>
    </xf>
    <xf numFmtId="165" fontId="0" fillId="0" borderId="1" xfId="0" applyNumberFormat="1" applyBorder="1"/>
    <xf numFmtId="0" fontId="9" fillId="0" borderId="3" xfId="0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0" fillId="0" borderId="7" xfId="0" applyBorder="1"/>
    <xf numFmtId="0" fontId="9" fillId="0" borderId="1" xfId="0" applyFont="1" applyBorder="1"/>
    <xf numFmtId="0" fontId="9" fillId="0" borderId="4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3" fillId="0" borderId="0" xfId="1" applyNumberFormat="1" applyAlignment="1">
      <alignment horizontal="right"/>
    </xf>
    <xf numFmtId="165" fontId="12" fillId="0" borderId="0" xfId="1" applyNumberFormat="1" applyFont="1" applyAlignment="1">
      <alignment horizontal="right"/>
    </xf>
    <xf numFmtId="0" fontId="6" fillId="0" borderId="0" xfId="1" applyFont="1" applyAlignment="1">
      <alignment horizontal="left" vertic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1" xfId="0" applyFont="1" applyBorder="1"/>
    <xf numFmtId="0" fontId="0" fillId="0" borderId="1" xfId="0" applyBorder="1"/>
    <xf numFmtId="0" fontId="1" fillId="0" borderId="4" xfId="0" applyFont="1" applyBorder="1"/>
  </cellXfs>
  <cellStyles count="2">
    <cellStyle name="Standard" xfId="0" builtinId="0"/>
    <cellStyle name="Standard 2" xfId="1" xr:uid="{41DA4A47-7E3B-484A-BC1D-FFB66FD94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D25D-2D92-400C-BE96-BB969097D701}">
  <dimension ref="A1:K151"/>
  <sheetViews>
    <sheetView view="pageBreakPreview" topLeftCell="A2" zoomScaleNormal="115" zoomScaleSheetLayoutView="100" workbookViewId="0">
      <selection activeCell="J13" sqref="J13"/>
    </sheetView>
  </sheetViews>
  <sheetFormatPr baseColWidth="10" defaultRowHeight="15"/>
  <cols>
    <col min="1" max="1" width="8.28515625" customWidth="1"/>
    <col min="2" max="2" width="20.7109375" customWidth="1"/>
    <col min="3" max="3" width="54.140625" bestFit="1" customWidth="1"/>
    <col min="4" max="4" width="14.140625" style="11" customWidth="1"/>
    <col min="5" max="5" width="9.42578125" style="11" bestFit="1" customWidth="1"/>
    <col min="6" max="6" width="10.7109375" style="12" customWidth="1"/>
    <col min="7" max="7" width="7.7109375" style="13" customWidth="1"/>
    <col min="8" max="8" width="10.7109375" style="5" customWidth="1"/>
  </cols>
  <sheetData>
    <row r="1" spans="1:8" ht="26.25">
      <c r="A1" s="10" t="s">
        <v>91</v>
      </c>
      <c r="H1" s="14"/>
    </row>
    <row r="2" spans="1:8">
      <c r="A2" s="2" t="s">
        <v>8</v>
      </c>
      <c r="B2" s="89" t="s">
        <v>9</v>
      </c>
      <c r="C2" s="90"/>
      <c r="D2" s="91"/>
      <c r="E2" s="18"/>
      <c r="F2" s="19" t="s">
        <v>10</v>
      </c>
      <c r="G2" s="20" t="s">
        <v>855</v>
      </c>
      <c r="H2" s="9" t="s">
        <v>704</v>
      </c>
    </row>
    <row r="3" spans="1:8">
      <c r="A3" s="3" t="s">
        <v>12</v>
      </c>
      <c r="B3" s="18" t="s">
        <v>13</v>
      </c>
      <c r="C3" s="21" t="s">
        <v>79</v>
      </c>
      <c r="D3" s="22" t="s">
        <v>14</v>
      </c>
      <c r="E3" s="23"/>
      <c r="F3" s="24">
        <v>7.99</v>
      </c>
      <c r="G3" s="25">
        <v>7.99</v>
      </c>
      <c r="H3" s="6"/>
    </row>
    <row r="4" spans="1:8">
      <c r="A4" s="3" t="s">
        <v>18</v>
      </c>
      <c r="B4" s="18" t="s">
        <v>16</v>
      </c>
      <c r="C4" t="s">
        <v>81</v>
      </c>
      <c r="D4" s="11" t="s">
        <v>14</v>
      </c>
      <c r="E4" s="23"/>
      <c r="F4" s="24">
        <v>15.99</v>
      </c>
      <c r="G4" s="25">
        <v>15.99</v>
      </c>
      <c r="H4" s="6"/>
    </row>
    <row r="5" spans="1:8">
      <c r="A5" s="3" t="s">
        <v>19</v>
      </c>
      <c r="B5" s="18" t="s">
        <v>16</v>
      </c>
      <c r="C5" s="21" t="s">
        <v>82</v>
      </c>
      <c r="D5" s="22" t="s">
        <v>14</v>
      </c>
      <c r="E5" s="23"/>
      <c r="F5" s="24">
        <v>15.99</v>
      </c>
      <c r="G5" s="25">
        <v>15.99</v>
      </c>
      <c r="H5" s="6"/>
    </row>
    <row r="6" spans="1:8">
      <c r="A6" s="3" t="s">
        <v>20</v>
      </c>
      <c r="B6" s="18" t="s">
        <v>16</v>
      </c>
      <c r="C6" s="21" t="s">
        <v>83</v>
      </c>
      <c r="D6" s="22" t="s">
        <v>14</v>
      </c>
      <c r="E6" s="23"/>
      <c r="F6" s="24">
        <v>16.989999999999998</v>
      </c>
      <c r="G6" s="25">
        <v>16.989999999999998</v>
      </c>
      <c r="H6" s="6"/>
    </row>
    <row r="7" spans="1:8">
      <c r="A7" s="3" t="s">
        <v>21</v>
      </c>
      <c r="B7" s="18" t="s">
        <v>16</v>
      </c>
      <c r="C7" s="21" t="s">
        <v>84</v>
      </c>
      <c r="D7" s="22" t="s">
        <v>14</v>
      </c>
      <c r="E7" s="23"/>
      <c r="F7" s="24">
        <v>15.99</v>
      </c>
      <c r="G7" s="25">
        <v>15.99</v>
      </c>
      <c r="H7" s="6"/>
    </row>
    <row r="8" spans="1:8">
      <c r="A8" s="3" t="s">
        <v>22</v>
      </c>
      <c r="B8" s="18" t="s">
        <v>15</v>
      </c>
      <c r="C8" s="21" t="s">
        <v>86</v>
      </c>
      <c r="D8" s="22" t="s">
        <v>14</v>
      </c>
      <c r="E8" s="23"/>
      <c r="F8" s="24">
        <v>15.99</v>
      </c>
      <c r="G8" s="25">
        <v>15.99</v>
      </c>
      <c r="H8" s="6"/>
    </row>
    <row r="9" spans="1:8">
      <c r="A9" s="3" t="s">
        <v>23</v>
      </c>
      <c r="B9" s="18" t="s">
        <v>15</v>
      </c>
      <c r="C9" s="21" t="s">
        <v>87</v>
      </c>
      <c r="D9" s="22" t="s">
        <v>14</v>
      </c>
      <c r="E9" s="23"/>
      <c r="F9" s="24">
        <v>15.99</v>
      </c>
      <c r="G9" s="25">
        <v>15.99</v>
      </c>
      <c r="H9" s="6"/>
    </row>
    <row r="10" spans="1:8">
      <c r="A10" s="3" t="s">
        <v>24</v>
      </c>
      <c r="B10" s="18" t="s">
        <v>15</v>
      </c>
      <c r="C10" s="21" t="s">
        <v>88</v>
      </c>
      <c r="D10" s="22" t="s">
        <v>14</v>
      </c>
      <c r="E10" s="23"/>
      <c r="F10" s="24">
        <v>15.99</v>
      </c>
      <c r="G10" s="25">
        <v>15.99</v>
      </c>
      <c r="H10" s="7"/>
    </row>
    <row r="11" spans="1:8">
      <c r="A11" s="3" t="s">
        <v>25</v>
      </c>
      <c r="B11" s="18" t="s">
        <v>17</v>
      </c>
      <c r="C11" s="21" t="s">
        <v>89</v>
      </c>
      <c r="D11" s="22" t="s">
        <v>14</v>
      </c>
      <c r="E11" s="23"/>
      <c r="F11" s="24">
        <v>12.99</v>
      </c>
      <c r="G11" s="25">
        <v>12.99</v>
      </c>
      <c r="H11" s="7"/>
    </row>
    <row r="12" spans="1:8">
      <c r="A12" s="3" t="s">
        <v>28</v>
      </c>
      <c r="B12" s="18" t="s">
        <v>13</v>
      </c>
      <c r="C12" s="21" t="s">
        <v>80</v>
      </c>
      <c r="D12" s="22" t="s">
        <v>14</v>
      </c>
      <c r="E12" s="23"/>
      <c r="F12" s="24">
        <v>10.95</v>
      </c>
      <c r="G12" s="25">
        <v>10.95</v>
      </c>
      <c r="H12" s="7"/>
    </row>
    <row r="13" spans="1:8">
      <c r="A13" s="3" t="s">
        <v>29</v>
      </c>
      <c r="B13" s="18" t="s">
        <v>16</v>
      </c>
      <c r="C13" s="21" t="s">
        <v>85</v>
      </c>
      <c r="D13" s="22" t="s">
        <v>14</v>
      </c>
      <c r="E13" s="23"/>
      <c r="F13" s="24">
        <v>15.99</v>
      </c>
      <c r="G13" s="25">
        <v>15.99</v>
      </c>
      <c r="H13" s="7"/>
    </row>
    <row r="14" spans="1:8">
      <c r="A14" s="3" t="s">
        <v>30</v>
      </c>
      <c r="B14" s="18" t="s">
        <v>17</v>
      </c>
      <c r="C14" s="21" t="s">
        <v>90</v>
      </c>
      <c r="D14" s="22" t="s">
        <v>14</v>
      </c>
      <c r="E14" s="23"/>
      <c r="F14" s="24">
        <v>12.99</v>
      </c>
      <c r="G14" s="25">
        <v>12.99</v>
      </c>
      <c r="H14" s="7"/>
    </row>
    <row r="15" spans="1:8" ht="24.95" customHeight="1">
      <c r="H15" s="14"/>
    </row>
    <row r="16" spans="1:8" ht="26.25">
      <c r="A16" s="10" t="s">
        <v>3</v>
      </c>
      <c r="H16" s="14"/>
    </row>
    <row r="17" spans="1:8">
      <c r="A17" s="2" t="s">
        <v>8</v>
      </c>
      <c r="B17" s="89" t="s">
        <v>9</v>
      </c>
      <c r="C17" s="90"/>
      <c r="D17" s="91"/>
      <c r="E17" s="18"/>
      <c r="F17" s="19" t="s">
        <v>10</v>
      </c>
      <c r="G17" s="20" t="s">
        <v>855</v>
      </c>
      <c r="H17" s="9" t="s">
        <v>704</v>
      </c>
    </row>
    <row r="18" spans="1:8">
      <c r="A18" s="3" t="s">
        <v>31</v>
      </c>
      <c r="B18" s="18" t="s">
        <v>13</v>
      </c>
      <c r="C18" s="21" t="s">
        <v>45</v>
      </c>
      <c r="D18" s="26" t="s">
        <v>11</v>
      </c>
      <c r="E18" s="23"/>
      <c r="F18" s="24">
        <v>4.49</v>
      </c>
      <c r="G18" s="25">
        <f>4.49*2</f>
        <v>8.98</v>
      </c>
      <c r="H18" s="7"/>
    </row>
    <row r="19" spans="1:8">
      <c r="A19" s="3" t="s">
        <v>32</v>
      </c>
      <c r="B19" s="18" t="s">
        <v>13</v>
      </c>
      <c r="C19" s="21" t="s">
        <v>41</v>
      </c>
      <c r="D19" s="26" t="s">
        <v>11</v>
      </c>
      <c r="E19" s="23"/>
      <c r="F19" s="24">
        <v>5.29</v>
      </c>
      <c r="G19" s="25">
        <f>5.29*2</f>
        <v>10.58</v>
      </c>
      <c r="H19" s="7"/>
    </row>
    <row r="20" spans="1:8">
      <c r="A20" s="3" t="s">
        <v>33</v>
      </c>
      <c r="B20" s="18" t="s">
        <v>13</v>
      </c>
      <c r="C20" s="21" t="s">
        <v>56</v>
      </c>
      <c r="D20" s="26" t="s">
        <v>11</v>
      </c>
      <c r="E20" s="18"/>
      <c r="F20" s="24">
        <v>5.29</v>
      </c>
      <c r="G20" s="25">
        <f>5.29*2</f>
        <v>10.58</v>
      </c>
      <c r="H20" s="7"/>
    </row>
    <row r="21" spans="1:8">
      <c r="A21" s="3" t="s">
        <v>34</v>
      </c>
      <c r="B21" s="18" t="s">
        <v>13</v>
      </c>
      <c r="C21" s="21" t="s">
        <v>93</v>
      </c>
      <c r="D21" s="26" t="s">
        <v>11</v>
      </c>
      <c r="E21" s="18"/>
      <c r="F21" s="24">
        <v>5.29</v>
      </c>
      <c r="G21" s="25">
        <f>5.29*2</f>
        <v>10.58</v>
      </c>
      <c r="H21" s="7"/>
    </row>
    <row r="22" spans="1:8">
      <c r="A22" s="3" t="s">
        <v>35</v>
      </c>
      <c r="B22" s="18" t="s">
        <v>94</v>
      </c>
      <c r="C22" s="21" t="s">
        <v>95</v>
      </c>
      <c r="D22" s="26" t="s">
        <v>11</v>
      </c>
      <c r="E22" s="18"/>
      <c r="F22" s="24">
        <v>7.99</v>
      </c>
      <c r="G22" s="25">
        <f>7.99*2</f>
        <v>15.98</v>
      </c>
      <c r="H22" s="7"/>
    </row>
    <row r="23" spans="1:8">
      <c r="A23" s="3" t="s">
        <v>36</v>
      </c>
      <c r="B23" s="18" t="s">
        <v>94</v>
      </c>
      <c r="C23" s="21" t="s">
        <v>41</v>
      </c>
      <c r="D23" s="26" t="s">
        <v>11</v>
      </c>
      <c r="E23" s="18"/>
      <c r="F23" s="24">
        <v>7.99</v>
      </c>
      <c r="G23" s="25">
        <f t="shared" ref="G23:G25" si="0">7.99*2</f>
        <v>15.98</v>
      </c>
      <c r="H23" s="7"/>
    </row>
    <row r="24" spans="1:8">
      <c r="A24" s="3" t="s">
        <v>37</v>
      </c>
      <c r="B24" s="18" t="s">
        <v>94</v>
      </c>
      <c r="C24" s="21" t="s">
        <v>96</v>
      </c>
      <c r="D24" s="26" t="s">
        <v>11</v>
      </c>
      <c r="E24" s="18"/>
      <c r="F24" s="24">
        <v>7.99</v>
      </c>
      <c r="G24" s="25">
        <f t="shared" si="0"/>
        <v>15.98</v>
      </c>
      <c r="H24" s="7"/>
    </row>
    <row r="25" spans="1:8">
      <c r="A25" s="3" t="s">
        <v>46</v>
      </c>
      <c r="B25" s="18" t="s">
        <v>94</v>
      </c>
      <c r="C25" s="21" t="s">
        <v>97</v>
      </c>
      <c r="D25" s="26" t="s">
        <v>11</v>
      </c>
      <c r="E25" s="18"/>
      <c r="F25" s="24">
        <v>7.99</v>
      </c>
      <c r="G25" s="25">
        <f t="shared" si="0"/>
        <v>15.98</v>
      </c>
      <c r="H25" s="7"/>
    </row>
    <row r="26" spans="1:8">
      <c r="A26" s="3" t="s">
        <v>47</v>
      </c>
      <c r="B26" s="18" t="s">
        <v>26</v>
      </c>
      <c r="C26" s="21" t="s">
        <v>98</v>
      </c>
      <c r="D26" s="26" t="s">
        <v>11</v>
      </c>
      <c r="E26" s="18"/>
      <c r="F26" s="24">
        <v>6.49</v>
      </c>
      <c r="G26" s="25">
        <f>6.49*2</f>
        <v>12.98</v>
      </c>
      <c r="H26" s="7"/>
    </row>
    <row r="27" spans="1:8" ht="24.95" customHeight="1">
      <c r="H27" s="14"/>
    </row>
    <row r="28" spans="1:8" ht="26.25">
      <c r="A28" s="10" t="s">
        <v>4</v>
      </c>
      <c r="H28" s="14"/>
    </row>
    <row r="29" spans="1:8">
      <c r="A29" s="2" t="s">
        <v>8</v>
      </c>
      <c r="B29" s="89" t="s">
        <v>9</v>
      </c>
      <c r="C29" s="90"/>
      <c r="D29" s="91"/>
      <c r="E29" s="18"/>
      <c r="F29" s="19" t="s">
        <v>10</v>
      </c>
      <c r="G29" s="27" t="s">
        <v>856</v>
      </c>
      <c r="H29" s="9" t="s">
        <v>704</v>
      </c>
    </row>
    <row r="30" spans="1:8">
      <c r="A30" s="3" t="s">
        <v>48</v>
      </c>
      <c r="B30" s="18" t="s">
        <v>13</v>
      </c>
      <c r="C30" s="21" t="s">
        <v>45</v>
      </c>
      <c r="D30" s="26" t="s">
        <v>44</v>
      </c>
      <c r="E30" s="23"/>
      <c r="F30" s="24">
        <v>4.8899999999999997</v>
      </c>
      <c r="G30" s="25">
        <f>4.89/40</f>
        <v>0.12225</v>
      </c>
      <c r="H30" s="6"/>
    </row>
    <row r="31" spans="1:8">
      <c r="A31" s="3" t="s">
        <v>49</v>
      </c>
      <c r="B31" s="18" t="s">
        <v>13</v>
      </c>
      <c r="C31" s="21" t="s">
        <v>41</v>
      </c>
      <c r="D31" s="26" t="s">
        <v>44</v>
      </c>
      <c r="E31" s="23"/>
      <c r="F31" s="24">
        <v>4.8899999999999997</v>
      </c>
      <c r="G31" s="25">
        <f t="shared" ref="G31:G32" si="1">4.89/40</f>
        <v>0.12225</v>
      </c>
      <c r="H31" s="6"/>
    </row>
    <row r="32" spans="1:8">
      <c r="A32" s="3" t="s">
        <v>50</v>
      </c>
      <c r="B32" s="18" t="s">
        <v>13</v>
      </c>
      <c r="C32" s="21" t="s">
        <v>99</v>
      </c>
      <c r="D32" s="26" t="s">
        <v>44</v>
      </c>
      <c r="E32" s="23"/>
      <c r="F32" s="24">
        <v>4.8899999999999997</v>
      </c>
      <c r="G32" s="25">
        <f t="shared" si="1"/>
        <v>0.12225</v>
      </c>
      <c r="H32" s="6"/>
    </row>
    <row r="33" spans="1:8">
      <c r="A33" s="3" t="s">
        <v>51</v>
      </c>
      <c r="B33" s="18" t="s">
        <v>16</v>
      </c>
      <c r="C33" s="21" t="s">
        <v>98</v>
      </c>
      <c r="D33" s="26" t="s">
        <v>43</v>
      </c>
      <c r="E33" s="23"/>
      <c r="F33" s="24">
        <v>4.3899999999999997</v>
      </c>
      <c r="G33" s="25">
        <f>4.39/32</f>
        <v>0.13718749999999999</v>
      </c>
      <c r="H33" s="6"/>
    </row>
    <row r="34" spans="1:8">
      <c r="A34" s="3" t="s">
        <v>52</v>
      </c>
      <c r="B34" s="18" t="s">
        <v>16</v>
      </c>
      <c r="C34" s="21" t="s">
        <v>99</v>
      </c>
      <c r="D34" s="26" t="s">
        <v>43</v>
      </c>
      <c r="E34" s="23"/>
      <c r="F34" s="24">
        <v>4.3899999999999997</v>
      </c>
      <c r="G34" s="25">
        <f>4.39/32</f>
        <v>0.13718749999999999</v>
      </c>
      <c r="H34" s="6"/>
    </row>
    <row r="35" spans="1:8">
      <c r="A35" s="3" t="s">
        <v>53</v>
      </c>
      <c r="B35" s="18" t="s">
        <v>38</v>
      </c>
      <c r="C35" s="21" t="s">
        <v>40</v>
      </c>
      <c r="D35" s="26" t="s">
        <v>39</v>
      </c>
      <c r="E35" s="23"/>
      <c r="F35" s="24">
        <v>3.19</v>
      </c>
      <c r="G35" s="25">
        <f>3.19/16</f>
        <v>0.199375</v>
      </c>
      <c r="H35" s="6"/>
    </row>
    <row r="36" spans="1:8">
      <c r="A36" s="3" t="s">
        <v>54</v>
      </c>
      <c r="B36" s="18" t="s">
        <v>38</v>
      </c>
      <c r="C36" s="21" t="s">
        <v>100</v>
      </c>
      <c r="D36" s="26" t="s">
        <v>42</v>
      </c>
      <c r="E36" s="23"/>
      <c r="F36" s="24">
        <v>3.19</v>
      </c>
      <c r="G36" s="25">
        <f>3.19/8</f>
        <v>0.39874999999999999</v>
      </c>
      <c r="H36" s="6"/>
    </row>
    <row r="37" spans="1:8">
      <c r="A37" s="3" t="s">
        <v>55</v>
      </c>
      <c r="B37" s="18" t="s">
        <v>38</v>
      </c>
      <c r="C37" s="21" t="s">
        <v>101</v>
      </c>
      <c r="D37" s="26" t="s">
        <v>42</v>
      </c>
      <c r="E37" s="23"/>
      <c r="F37" s="24">
        <v>3.19</v>
      </c>
      <c r="G37" s="25">
        <f t="shared" ref="G37:G38" si="2">3.19/8</f>
        <v>0.39874999999999999</v>
      </c>
      <c r="H37" s="6"/>
    </row>
    <row r="38" spans="1:8">
      <c r="A38" s="3" t="s">
        <v>58</v>
      </c>
      <c r="B38" s="18" t="s">
        <v>38</v>
      </c>
      <c r="C38" s="21" t="s">
        <v>105</v>
      </c>
      <c r="D38" s="26" t="s">
        <v>42</v>
      </c>
      <c r="E38" s="23"/>
      <c r="F38" s="24">
        <v>3.19</v>
      </c>
      <c r="G38" s="25">
        <f t="shared" si="2"/>
        <v>0.39874999999999999</v>
      </c>
      <c r="H38" s="7"/>
    </row>
    <row r="39" spans="1:8" ht="24.95" customHeight="1">
      <c r="H39" s="14"/>
    </row>
    <row r="40" spans="1:8" ht="26.25">
      <c r="A40" s="10" t="s">
        <v>2</v>
      </c>
      <c r="H40" s="14"/>
    </row>
    <row r="41" spans="1:8">
      <c r="A41" s="2" t="s">
        <v>8</v>
      </c>
      <c r="B41" s="89" t="s">
        <v>9</v>
      </c>
      <c r="C41" s="90"/>
      <c r="D41" s="91"/>
      <c r="E41" s="18"/>
      <c r="F41" s="28"/>
      <c r="G41" s="20" t="s">
        <v>855</v>
      </c>
      <c r="H41" s="9" t="s">
        <v>704</v>
      </c>
    </row>
    <row r="42" spans="1:8">
      <c r="A42" s="3" t="s">
        <v>59</v>
      </c>
      <c r="B42" s="18" t="s">
        <v>13</v>
      </c>
      <c r="C42" s="21" t="s">
        <v>102</v>
      </c>
      <c r="D42" s="26" t="s">
        <v>57</v>
      </c>
      <c r="E42" s="23"/>
      <c r="F42" s="24">
        <v>2.09</v>
      </c>
      <c r="G42" s="25">
        <f>2.09*5</f>
        <v>10.45</v>
      </c>
      <c r="H42" s="7"/>
    </row>
    <row r="43" spans="1:8">
      <c r="A43" s="3" t="s">
        <v>59</v>
      </c>
      <c r="B43" s="18" t="s">
        <v>13</v>
      </c>
      <c r="C43" s="21" t="s">
        <v>103</v>
      </c>
      <c r="D43" s="26" t="s">
        <v>11</v>
      </c>
      <c r="E43" s="23"/>
      <c r="F43" s="24">
        <v>3.59</v>
      </c>
      <c r="G43" s="25">
        <f>3.59*2</f>
        <v>7.18</v>
      </c>
      <c r="H43" s="7"/>
    </row>
    <row r="44" spans="1:8">
      <c r="A44" s="3" t="s">
        <v>59</v>
      </c>
      <c r="B44" s="18" t="s">
        <v>27</v>
      </c>
      <c r="C44" s="21" t="s">
        <v>104</v>
      </c>
      <c r="D44" s="26" t="s">
        <v>67</v>
      </c>
      <c r="E44" s="23"/>
      <c r="F44" s="24">
        <v>5.29</v>
      </c>
      <c r="G44" s="25">
        <f>5.29*2.5</f>
        <v>13.225</v>
      </c>
      <c r="H44" s="7"/>
    </row>
    <row r="45" spans="1:8">
      <c r="A45" s="3" t="s">
        <v>59</v>
      </c>
      <c r="B45" s="18" t="s">
        <v>27</v>
      </c>
      <c r="C45" s="21" t="s">
        <v>106</v>
      </c>
      <c r="D45" s="26" t="s">
        <v>11</v>
      </c>
      <c r="E45" s="23"/>
      <c r="F45" s="24">
        <v>4.3899999999999997</v>
      </c>
      <c r="G45" s="25">
        <f>4.39*2</f>
        <v>8.7799999999999994</v>
      </c>
      <c r="H45" s="7"/>
    </row>
    <row r="46" spans="1:8" ht="24.95" customHeight="1">
      <c r="H46" s="14"/>
    </row>
    <row r="47" spans="1:8" ht="24.95" customHeight="1">
      <c r="A47" s="10" t="s">
        <v>849</v>
      </c>
      <c r="H47" s="14"/>
    </row>
    <row r="48" spans="1:8" ht="24.95" customHeight="1">
      <c r="A48" s="2" t="s">
        <v>8</v>
      </c>
      <c r="B48" s="89" t="s">
        <v>9</v>
      </c>
      <c r="C48" s="90"/>
      <c r="D48" s="91"/>
      <c r="E48" s="29" t="s">
        <v>768</v>
      </c>
      <c r="F48" s="29" t="s">
        <v>10</v>
      </c>
      <c r="G48" s="20" t="s">
        <v>855</v>
      </c>
      <c r="H48" s="9" t="s">
        <v>704</v>
      </c>
    </row>
    <row r="49" spans="1:8" ht="15" customHeight="1">
      <c r="A49" s="3" t="s">
        <v>769</v>
      </c>
      <c r="B49" s="18" t="s">
        <v>849</v>
      </c>
      <c r="C49" s="21" t="s">
        <v>770</v>
      </c>
      <c r="D49" s="26" t="s">
        <v>65</v>
      </c>
      <c r="E49" s="26"/>
      <c r="F49" s="30">
        <v>8.5</v>
      </c>
      <c r="G49" s="31">
        <f>8.5*4</f>
        <v>34</v>
      </c>
      <c r="H49" s="7"/>
    </row>
    <row r="50" spans="1:8" ht="15" customHeight="1">
      <c r="A50" s="3" t="s">
        <v>771</v>
      </c>
      <c r="B50" s="18" t="s">
        <v>849</v>
      </c>
      <c r="C50" s="21" t="s">
        <v>770</v>
      </c>
      <c r="D50" s="26" t="s">
        <v>11</v>
      </c>
      <c r="E50" s="26"/>
      <c r="F50" s="30">
        <v>15.9</v>
      </c>
      <c r="G50" s="31">
        <f>15.9*2</f>
        <v>31.8</v>
      </c>
      <c r="H50" s="7"/>
    </row>
    <row r="51" spans="1:8" ht="15" customHeight="1">
      <c r="A51" s="3" t="s">
        <v>772</v>
      </c>
      <c r="B51" s="18" t="s">
        <v>849</v>
      </c>
      <c r="C51" s="21" t="s">
        <v>773</v>
      </c>
      <c r="D51" s="26" t="s">
        <v>65</v>
      </c>
      <c r="E51" s="26"/>
      <c r="F51" s="30">
        <v>8.8000000000000007</v>
      </c>
      <c r="G51" s="31">
        <f>8.8*4</f>
        <v>35.200000000000003</v>
      </c>
      <c r="H51" s="7"/>
    </row>
    <row r="52" spans="1:8" ht="15" customHeight="1">
      <c r="A52" s="3" t="s">
        <v>774</v>
      </c>
      <c r="B52" s="18" t="s">
        <v>849</v>
      </c>
      <c r="C52" s="21" t="s">
        <v>773</v>
      </c>
      <c r="D52" s="26" t="s">
        <v>11</v>
      </c>
      <c r="E52" s="26"/>
      <c r="F52" s="30">
        <v>16.5</v>
      </c>
      <c r="G52" s="31">
        <f>16.5*2</f>
        <v>33</v>
      </c>
      <c r="H52" s="7"/>
    </row>
    <row r="53" spans="1:8" ht="15" customHeight="1">
      <c r="A53" s="3" t="s">
        <v>775</v>
      </c>
      <c r="B53" s="18" t="s">
        <v>849</v>
      </c>
      <c r="C53" s="21" t="s">
        <v>776</v>
      </c>
      <c r="D53" s="26" t="s">
        <v>65</v>
      </c>
      <c r="E53" s="26"/>
      <c r="F53" s="30">
        <v>8.8000000000000007</v>
      </c>
      <c r="G53" s="31">
        <f>8.8*4</f>
        <v>35.200000000000003</v>
      </c>
      <c r="H53" s="7"/>
    </row>
    <row r="54" spans="1:8" ht="15" customHeight="1">
      <c r="A54" s="3" t="s">
        <v>777</v>
      </c>
      <c r="B54" s="18" t="s">
        <v>849</v>
      </c>
      <c r="C54" s="21" t="s">
        <v>776</v>
      </c>
      <c r="D54" s="26" t="s">
        <v>11</v>
      </c>
      <c r="E54" s="26"/>
      <c r="F54" s="30">
        <v>16.5</v>
      </c>
      <c r="G54" s="31">
        <f>16.5*2</f>
        <v>33</v>
      </c>
      <c r="H54" s="7"/>
    </row>
    <row r="55" spans="1:8" ht="15" customHeight="1">
      <c r="A55" s="3" t="s">
        <v>778</v>
      </c>
      <c r="B55" s="18" t="s">
        <v>849</v>
      </c>
      <c r="C55" s="21" t="s">
        <v>779</v>
      </c>
      <c r="D55" s="26" t="s">
        <v>65</v>
      </c>
      <c r="E55" s="26"/>
      <c r="F55" s="30">
        <v>8.5</v>
      </c>
      <c r="G55" s="31">
        <f>8.5*4</f>
        <v>34</v>
      </c>
      <c r="H55" s="7"/>
    </row>
    <row r="56" spans="1:8" ht="15" customHeight="1">
      <c r="A56" s="3" t="s">
        <v>780</v>
      </c>
      <c r="B56" s="18" t="s">
        <v>849</v>
      </c>
      <c r="C56" s="21" t="s">
        <v>779</v>
      </c>
      <c r="D56" s="26" t="s">
        <v>11</v>
      </c>
      <c r="E56" s="26"/>
      <c r="F56" s="30">
        <v>15.9</v>
      </c>
      <c r="G56" s="31">
        <f>15.9*2</f>
        <v>31.8</v>
      </c>
      <c r="H56" s="7"/>
    </row>
    <row r="57" spans="1:8" ht="15" customHeight="1">
      <c r="A57" s="3" t="s">
        <v>781</v>
      </c>
      <c r="B57" s="18" t="s">
        <v>849</v>
      </c>
      <c r="C57" s="21" t="s">
        <v>782</v>
      </c>
      <c r="D57" s="26" t="s">
        <v>65</v>
      </c>
      <c r="E57" s="26"/>
      <c r="F57" s="30">
        <v>9</v>
      </c>
      <c r="G57" s="31">
        <f>9*4</f>
        <v>36</v>
      </c>
      <c r="H57" s="7"/>
    </row>
    <row r="58" spans="1:8" ht="15" customHeight="1">
      <c r="A58" s="3" t="s">
        <v>783</v>
      </c>
      <c r="B58" s="18" t="s">
        <v>849</v>
      </c>
      <c r="C58" s="21" t="s">
        <v>782</v>
      </c>
      <c r="D58" s="26" t="s">
        <v>11</v>
      </c>
      <c r="E58" s="26"/>
      <c r="F58" s="30">
        <v>17</v>
      </c>
      <c r="G58" s="31">
        <f>17*2</f>
        <v>34</v>
      </c>
      <c r="H58" s="7"/>
    </row>
    <row r="59" spans="1:8" ht="15" customHeight="1">
      <c r="A59" s="3" t="s">
        <v>784</v>
      </c>
      <c r="B59" s="18" t="s">
        <v>849</v>
      </c>
      <c r="C59" s="21" t="s">
        <v>785</v>
      </c>
      <c r="D59" s="26" t="s">
        <v>65</v>
      </c>
      <c r="E59" s="26"/>
      <c r="F59" s="30">
        <v>9</v>
      </c>
      <c r="G59" s="31">
        <f>9*4</f>
        <v>36</v>
      </c>
      <c r="H59" s="7"/>
    </row>
    <row r="60" spans="1:8" ht="15" customHeight="1">
      <c r="A60" s="3" t="s">
        <v>786</v>
      </c>
      <c r="B60" s="18" t="s">
        <v>849</v>
      </c>
      <c r="C60" s="21" t="s">
        <v>785</v>
      </c>
      <c r="D60" s="26" t="s">
        <v>11</v>
      </c>
      <c r="E60" s="26"/>
      <c r="F60" s="30">
        <v>17</v>
      </c>
      <c r="G60" s="31">
        <f>17*2</f>
        <v>34</v>
      </c>
      <c r="H60" s="7"/>
    </row>
    <row r="61" spans="1:8" ht="15" customHeight="1">
      <c r="A61" s="3" t="s">
        <v>787</v>
      </c>
      <c r="B61" s="18" t="s">
        <v>849</v>
      </c>
      <c r="C61" s="21" t="s">
        <v>788</v>
      </c>
      <c r="D61" s="26" t="s">
        <v>65</v>
      </c>
      <c r="E61" s="26"/>
      <c r="F61" s="30">
        <v>8.8000000000000007</v>
      </c>
      <c r="G61" s="31">
        <f>8.8*4</f>
        <v>35.200000000000003</v>
      </c>
      <c r="H61" s="7"/>
    </row>
    <row r="62" spans="1:8" ht="15" customHeight="1">
      <c r="A62" s="3" t="s">
        <v>789</v>
      </c>
      <c r="B62" s="18" t="s">
        <v>849</v>
      </c>
      <c r="C62" s="21" t="s">
        <v>788</v>
      </c>
      <c r="D62" s="26" t="s">
        <v>11</v>
      </c>
      <c r="E62" s="26"/>
      <c r="F62" s="30">
        <v>16.5</v>
      </c>
      <c r="G62" s="31">
        <f>16.5*2</f>
        <v>33</v>
      </c>
      <c r="H62" s="7"/>
    </row>
    <row r="63" spans="1:8" ht="15" customHeight="1">
      <c r="A63" s="3" t="s">
        <v>790</v>
      </c>
      <c r="B63" s="18" t="s">
        <v>849</v>
      </c>
      <c r="C63" s="21" t="s">
        <v>791</v>
      </c>
      <c r="D63" s="26" t="s">
        <v>65</v>
      </c>
      <c r="E63" s="26"/>
      <c r="F63" s="30">
        <v>8.5</v>
      </c>
      <c r="G63" s="31">
        <f>8.5*4</f>
        <v>34</v>
      </c>
      <c r="H63" s="7"/>
    </row>
    <row r="64" spans="1:8" ht="15" customHeight="1">
      <c r="A64" s="3" t="s">
        <v>792</v>
      </c>
      <c r="B64" s="18" t="s">
        <v>849</v>
      </c>
      <c r="C64" s="21" t="s">
        <v>791</v>
      </c>
      <c r="D64" s="26" t="s">
        <v>11</v>
      </c>
      <c r="E64" s="26"/>
      <c r="F64" s="30">
        <v>15.9</v>
      </c>
      <c r="G64" s="31">
        <f>15.9*2</f>
        <v>31.8</v>
      </c>
      <c r="H64" s="7"/>
    </row>
    <row r="65" spans="1:8" ht="15" customHeight="1">
      <c r="A65" s="3" t="s">
        <v>793</v>
      </c>
      <c r="B65" s="18" t="s">
        <v>849</v>
      </c>
      <c r="C65" s="21" t="s">
        <v>794</v>
      </c>
      <c r="D65" s="26" t="s">
        <v>65</v>
      </c>
      <c r="E65" s="26"/>
      <c r="F65" s="30">
        <v>11</v>
      </c>
      <c r="G65" s="31">
        <f>11*4</f>
        <v>44</v>
      </c>
      <c r="H65" s="7"/>
    </row>
    <row r="66" spans="1:8" ht="15" customHeight="1">
      <c r="A66" s="3" t="s">
        <v>795</v>
      </c>
      <c r="B66" s="18" t="s">
        <v>849</v>
      </c>
      <c r="C66" s="21" t="s">
        <v>794</v>
      </c>
      <c r="D66" s="26" t="s">
        <v>11</v>
      </c>
      <c r="E66" s="26"/>
      <c r="F66" s="30">
        <v>20</v>
      </c>
      <c r="G66" s="31">
        <f>20*2</f>
        <v>40</v>
      </c>
      <c r="H66" s="7"/>
    </row>
    <row r="67" spans="1:8" ht="15" customHeight="1">
      <c r="A67" s="3" t="s">
        <v>796</v>
      </c>
      <c r="B67" s="18" t="s">
        <v>849</v>
      </c>
      <c r="C67" s="21" t="s">
        <v>797</v>
      </c>
      <c r="D67" s="26" t="s">
        <v>65</v>
      </c>
      <c r="E67" s="26"/>
      <c r="F67" s="30">
        <v>9</v>
      </c>
      <c r="G67" s="31">
        <f>9*4</f>
        <v>36</v>
      </c>
      <c r="H67" s="7"/>
    </row>
    <row r="68" spans="1:8" ht="15" customHeight="1">
      <c r="A68" s="3" t="s">
        <v>798</v>
      </c>
      <c r="B68" s="18" t="s">
        <v>849</v>
      </c>
      <c r="C68" s="21" t="s">
        <v>797</v>
      </c>
      <c r="D68" s="26" t="s">
        <v>11</v>
      </c>
      <c r="E68" s="26"/>
      <c r="F68" s="30">
        <v>17</v>
      </c>
      <c r="G68" s="31">
        <f>17*2</f>
        <v>34</v>
      </c>
      <c r="H68" s="7"/>
    </row>
    <row r="69" spans="1:8" ht="15" customHeight="1">
      <c r="A69" s="3" t="s">
        <v>799</v>
      </c>
      <c r="B69" s="18" t="s">
        <v>849</v>
      </c>
      <c r="C69" s="21" t="s">
        <v>800</v>
      </c>
      <c r="D69" s="26" t="s">
        <v>65</v>
      </c>
      <c r="E69" s="26"/>
      <c r="F69" s="30">
        <v>7.9</v>
      </c>
      <c r="G69" s="31">
        <f>7.9*4</f>
        <v>31.6</v>
      </c>
      <c r="H69" s="7"/>
    </row>
    <row r="70" spans="1:8" ht="15" customHeight="1">
      <c r="A70" s="3" t="s">
        <v>801</v>
      </c>
      <c r="B70" s="18" t="s">
        <v>849</v>
      </c>
      <c r="C70" s="21" t="s">
        <v>800</v>
      </c>
      <c r="D70" s="26" t="s">
        <v>11</v>
      </c>
      <c r="E70" s="26"/>
      <c r="F70" s="30">
        <v>14.8</v>
      </c>
      <c r="G70" s="31">
        <f>14.8*2</f>
        <v>29.6</v>
      </c>
      <c r="H70" s="7"/>
    </row>
    <row r="71" spans="1:8" ht="15" customHeight="1">
      <c r="A71" s="3" t="s">
        <v>802</v>
      </c>
      <c r="B71" s="18" t="s">
        <v>849</v>
      </c>
      <c r="C71" s="21" t="s">
        <v>803</v>
      </c>
      <c r="D71" s="26" t="s">
        <v>65</v>
      </c>
      <c r="E71" s="26"/>
      <c r="F71" s="30">
        <v>7.9</v>
      </c>
      <c r="G71" s="31">
        <f>7.9*4</f>
        <v>31.6</v>
      </c>
      <c r="H71" s="7"/>
    </row>
    <row r="72" spans="1:8" ht="15" customHeight="1">
      <c r="A72" s="3" t="s">
        <v>804</v>
      </c>
      <c r="B72" s="18" t="s">
        <v>849</v>
      </c>
      <c r="C72" s="21" t="s">
        <v>803</v>
      </c>
      <c r="D72" s="26" t="s">
        <v>11</v>
      </c>
      <c r="E72" s="26"/>
      <c r="F72" s="30">
        <v>14.8</v>
      </c>
      <c r="G72" s="31">
        <f>14.8*2</f>
        <v>29.6</v>
      </c>
      <c r="H72" s="7"/>
    </row>
    <row r="73" spans="1:8" ht="15" customHeight="1">
      <c r="A73" s="3" t="s">
        <v>805</v>
      </c>
      <c r="B73" s="18" t="s">
        <v>849</v>
      </c>
      <c r="C73" s="21" t="s">
        <v>806</v>
      </c>
      <c r="D73" s="26" t="s">
        <v>65</v>
      </c>
      <c r="E73" s="26"/>
      <c r="F73" s="30">
        <v>8.8000000000000007</v>
      </c>
      <c r="G73" s="31">
        <f>8.8*4</f>
        <v>35.200000000000003</v>
      </c>
      <c r="H73" s="7"/>
    </row>
    <row r="74" spans="1:8" ht="15" customHeight="1">
      <c r="A74" s="3" t="s">
        <v>807</v>
      </c>
      <c r="B74" s="18" t="s">
        <v>849</v>
      </c>
      <c r="C74" s="21" t="s">
        <v>806</v>
      </c>
      <c r="D74" s="26" t="s">
        <v>11</v>
      </c>
      <c r="E74" s="26"/>
      <c r="F74" s="30">
        <v>16.5</v>
      </c>
      <c r="G74" s="31">
        <f>16.5*2</f>
        <v>33</v>
      </c>
      <c r="H74" s="7"/>
    </row>
    <row r="75" spans="1:8" ht="15" customHeight="1">
      <c r="A75" s="3" t="s">
        <v>808</v>
      </c>
      <c r="B75" s="18" t="s">
        <v>849</v>
      </c>
      <c r="C75" s="21" t="s">
        <v>809</v>
      </c>
      <c r="D75" s="26" t="s">
        <v>65</v>
      </c>
      <c r="E75" s="26"/>
      <c r="F75" s="30">
        <v>8.5</v>
      </c>
      <c r="G75" s="31">
        <f>8.5*4</f>
        <v>34</v>
      </c>
      <c r="H75" s="7"/>
    </row>
    <row r="76" spans="1:8" ht="15" customHeight="1">
      <c r="A76" s="3" t="s">
        <v>810</v>
      </c>
      <c r="B76" s="18" t="s">
        <v>849</v>
      </c>
      <c r="C76" s="21" t="s">
        <v>809</v>
      </c>
      <c r="D76" s="26" t="s">
        <v>11</v>
      </c>
      <c r="E76" s="26"/>
      <c r="F76" s="30">
        <v>15.9</v>
      </c>
      <c r="G76" s="31">
        <f>15.9*2</f>
        <v>31.8</v>
      </c>
      <c r="H76" s="7"/>
    </row>
    <row r="77" spans="1:8" ht="15" customHeight="1">
      <c r="A77" s="3" t="s">
        <v>811</v>
      </c>
      <c r="B77" s="18" t="s">
        <v>849</v>
      </c>
      <c r="C77" s="21" t="s">
        <v>812</v>
      </c>
      <c r="D77" s="26" t="s">
        <v>65</v>
      </c>
      <c r="E77" s="26"/>
      <c r="F77" s="30">
        <v>8.8000000000000007</v>
      </c>
      <c r="G77" s="31">
        <f>8.8*4</f>
        <v>35.200000000000003</v>
      </c>
      <c r="H77" s="7"/>
    </row>
    <row r="78" spans="1:8" ht="15" customHeight="1">
      <c r="A78" s="3" t="s">
        <v>813</v>
      </c>
      <c r="B78" s="18" t="s">
        <v>849</v>
      </c>
      <c r="C78" s="21" t="s">
        <v>812</v>
      </c>
      <c r="D78" s="26" t="s">
        <v>11</v>
      </c>
      <c r="E78" s="26"/>
      <c r="F78" s="30">
        <v>16.5</v>
      </c>
      <c r="G78" s="31">
        <f>16.5*2</f>
        <v>33</v>
      </c>
      <c r="H78" s="7"/>
    </row>
    <row r="79" spans="1:8" ht="15" customHeight="1">
      <c r="A79" s="3" t="s">
        <v>814</v>
      </c>
      <c r="B79" s="18" t="s">
        <v>849</v>
      </c>
      <c r="C79" s="21" t="s">
        <v>815</v>
      </c>
      <c r="D79" s="26" t="s">
        <v>65</v>
      </c>
      <c r="E79" s="26"/>
      <c r="F79" s="30">
        <v>8.8000000000000007</v>
      </c>
      <c r="G79" s="31">
        <f>8.8*4</f>
        <v>35.200000000000003</v>
      </c>
      <c r="H79" s="7"/>
    </row>
    <row r="80" spans="1:8" ht="15" customHeight="1">
      <c r="A80" s="3" t="s">
        <v>816</v>
      </c>
      <c r="B80" s="18" t="s">
        <v>849</v>
      </c>
      <c r="C80" s="21" t="s">
        <v>815</v>
      </c>
      <c r="D80" s="26" t="s">
        <v>11</v>
      </c>
      <c r="E80" s="26"/>
      <c r="F80" s="30">
        <v>16.5</v>
      </c>
      <c r="G80" s="31">
        <f>16.5*2</f>
        <v>33</v>
      </c>
      <c r="H80" s="7"/>
    </row>
    <row r="81" spans="1:8" ht="15" customHeight="1">
      <c r="A81" s="3" t="s">
        <v>817</v>
      </c>
      <c r="B81" s="18" t="s">
        <v>849</v>
      </c>
      <c r="C81" s="21" t="s">
        <v>818</v>
      </c>
      <c r="D81" s="26" t="s">
        <v>65</v>
      </c>
      <c r="E81" s="26"/>
      <c r="F81" s="30">
        <v>9</v>
      </c>
      <c r="G81" s="31">
        <f>9*4</f>
        <v>36</v>
      </c>
      <c r="H81" s="7"/>
    </row>
    <row r="82" spans="1:8" ht="15" customHeight="1">
      <c r="A82" s="3" t="s">
        <v>819</v>
      </c>
      <c r="B82" s="18" t="s">
        <v>849</v>
      </c>
      <c r="C82" s="21" t="s">
        <v>818</v>
      </c>
      <c r="D82" s="26" t="s">
        <v>11</v>
      </c>
      <c r="E82" s="26"/>
      <c r="F82" s="30">
        <v>17</v>
      </c>
      <c r="G82" s="31">
        <f>17*2</f>
        <v>34</v>
      </c>
      <c r="H82" s="7"/>
    </row>
    <row r="83" spans="1:8" ht="15" customHeight="1">
      <c r="A83" s="3" t="s">
        <v>820</v>
      </c>
      <c r="B83" s="18" t="s">
        <v>849</v>
      </c>
      <c r="C83" s="21" t="s">
        <v>821</v>
      </c>
      <c r="D83" s="26" t="s">
        <v>65</v>
      </c>
      <c r="E83" s="26"/>
      <c r="F83" s="30">
        <v>8.5</v>
      </c>
      <c r="G83" s="31">
        <f>8.5*4</f>
        <v>34</v>
      </c>
      <c r="H83" s="7"/>
    </row>
    <row r="84" spans="1:8" ht="15" customHeight="1">
      <c r="A84" s="3" t="s">
        <v>822</v>
      </c>
      <c r="B84" s="18" t="s">
        <v>849</v>
      </c>
      <c r="C84" s="21" t="s">
        <v>823</v>
      </c>
      <c r="D84" s="26" t="s">
        <v>11</v>
      </c>
      <c r="E84" s="26"/>
      <c r="F84" s="30">
        <v>15.9</v>
      </c>
      <c r="G84" s="31">
        <f>15.9*2</f>
        <v>31.8</v>
      </c>
      <c r="H84" s="7"/>
    </row>
    <row r="85" spans="1:8" ht="15" customHeight="1">
      <c r="A85" s="3" t="s">
        <v>824</v>
      </c>
      <c r="B85" s="18" t="s">
        <v>849</v>
      </c>
      <c r="C85" s="21" t="s">
        <v>826</v>
      </c>
      <c r="D85" s="26" t="s">
        <v>825</v>
      </c>
      <c r="E85" s="26"/>
      <c r="F85" s="30">
        <v>11</v>
      </c>
      <c r="G85" s="31">
        <f>11*4</f>
        <v>44</v>
      </c>
      <c r="H85" s="7"/>
    </row>
    <row r="86" spans="1:8" ht="15" customHeight="1">
      <c r="A86" s="3" t="s">
        <v>827</v>
      </c>
      <c r="B86" s="18" t="s">
        <v>849</v>
      </c>
      <c r="C86" s="21" t="s">
        <v>826</v>
      </c>
      <c r="D86" s="26" t="s">
        <v>11</v>
      </c>
      <c r="E86" s="26"/>
      <c r="F86" s="30">
        <v>20</v>
      </c>
      <c r="G86" s="31">
        <f>20*2</f>
        <v>40</v>
      </c>
      <c r="H86" s="7"/>
    </row>
    <row r="87" spans="1:8" ht="15" customHeight="1">
      <c r="A87" s="3" t="s">
        <v>828</v>
      </c>
      <c r="B87" s="18" t="s">
        <v>849</v>
      </c>
      <c r="C87" s="21" t="s">
        <v>829</v>
      </c>
      <c r="D87" s="26" t="s">
        <v>65</v>
      </c>
      <c r="E87" s="26"/>
      <c r="F87" s="30">
        <v>8.8000000000000007</v>
      </c>
      <c r="G87" s="31">
        <f>8.8*4</f>
        <v>35.200000000000003</v>
      </c>
      <c r="H87" s="7"/>
    </row>
    <row r="88" spans="1:8" ht="15" customHeight="1">
      <c r="A88" s="3" t="s">
        <v>830</v>
      </c>
      <c r="B88" s="18" t="s">
        <v>849</v>
      </c>
      <c r="C88" s="21" t="s">
        <v>829</v>
      </c>
      <c r="D88" s="26" t="s">
        <v>11</v>
      </c>
      <c r="E88" s="26"/>
      <c r="F88" s="30">
        <v>16.5</v>
      </c>
      <c r="G88" s="31">
        <f>16.5*2</f>
        <v>33</v>
      </c>
      <c r="H88" s="7"/>
    </row>
    <row r="89" spans="1:8" ht="15" customHeight="1">
      <c r="A89" s="3" t="s">
        <v>831</v>
      </c>
      <c r="B89" s="18" t="s">
        <v>849</v>
      </c>
      <c r="C89" s="21" t="s">
        <v>832</v>
      </c>
      <c r="D89" s="26" t="s">
        <v>65</v>
      </c>
      <c r="E89" s="26"/>
      <c r="F89" s="30">
        <v>7.9</v>
      </c>
      <c r="G89" s="31">
        <f>7.9*4</f>
        <v>31.6</v>
      </c>
      <c r="H89" s="7"/>
    </row>
    <row r="90" spans="1:8" ht="15" customHeight="1">
      <c r="A90" s="3" t="s">
        <v>833</v>
      </c>
      <c r="B90" s="18" t="s">
        <v>849</v>
      </c>
      <c r="C90" s="21" t="s">
        <v>832</v>
      </c>
      <c r="D90" s="26" t="s">
        <v>11</v>
      </c>
      <c r="E90" s="26"/>
      <c r="F90" s="30">
        <v>14.8</v>
      </c>
      <c r="G90" s="31">
        <f>14.8*2</f>
        <v>29.6</v>
      </c>
      <c r="H90" s="7"/>
    </row>
    <row r="91" spans="1:8" ht="15" customHeight="1">
      <c r="A91" s="3" t="s">
        <v>834</v>
      </c>
      <c r="B91" s="18" t="s">
        <v>849</v>
      </c>
      <c r="C91" s="21" t="s">
        <v>835</v>
      </c>
      <c r="D91" s="26" t="s">
        <v>65</v>
      </c>
      <c r="E91" s="26"/>
      <c r="F91" s="30">
        <v>7.9</v>
      </c>
      <c r="G91" s="31">
        <f>7.9*4</f>
        <v>31.6</v>
      </c>
      <c r="H91" s="7"/>
    </row>
    <row r="92" spans="1:8" ht="15" customHeight="1">
      <c r="A92" s="3" t="s">
        <v>836</v>
      </c>
      <c r="B92" s="18" t="s">
        <v>849</v>
      </c>
      <c r="C92" s="21" t="s">
        <v>837</v>
      </c>
      <c r="D92" s="26" t="s">
        <v>11</v>
      </c>
      <c r="E92" s="26"/>
      <c r="F92" s="30">
        <v>14.8</v>
      </c>
      <c r="G92" s="31">
        <f>14.8*2</f>
        <v>29.6</v>
      </c>
      <c r="H92" s="7"/>
    </row>
    <row r="93" spans="1:8" ht="15" customHeight="1">
      <c r="A93" s="3" t="s">
        <v>838</v>
      </c>
      <c r="B93" s="18" t="s">
        <v>849</v>
      </c>
      <c r="C93" s="21" t="s">
        <v>839</v>
      </c>
      <c r="D93" s="26" t="s">
        <v>65</v>
      </c>
      <c r="E93" s="26"/>
      <c r="F93" s="30">
        <v>8.8000000000000007</v>
      </c>
      <c r="G93" s="31">
        <f>8.8*4</f>
        <v>35.200000000000003</v>
      </c>
      <c r="H93" s="7"/>
    </row>
    <row r="94" spans="1:8" ht="15" customHeight="1">
      <c r="A94" s="3" t="s">
        <v>840</v>
      </c>
      <c r="B94" s="18" t="s">
        <v>849</v>
      </c>
      <c r="C94" s="21" t="s">
        <v>839</v>
      </c>
      <c r="D94" s="26" t="s">
        <v>11</v>
      </c>
      <c r="E94" s="26"/>
      <c r="F94" s="30">
        <v>16.5</v>
      </c>
      <c r="G94" s="31">
        <f>16.5*2</f>
        <v>33</v>
      </c>
      <c r="H94" s="7"/>
    </row>
    <row r="95" spans="1:8" ht="15" customHeight="1">
      <c r="A95" s="3" t="s">
        <v>841</v>
      </c>
      <c r="B95" s="18" t="s">
        <v>849</v>
      </c>
      <c r="C95" s="21" t="s">
        <v>842</v>
      </c>
      <c r="D95" s="26" t="s">
        <v>65</v>
      </c>
      <c r="E95" s="26"/>
      <c r="F95" s="30">
        <v>8.5</v>
      </c>
      <c r="G95" s="31">
        <f>8.5*4</f>
        <v>34</v>
      </c>
      <c r="H95" s="7"/>
    </row>
    <row r="96" spans="1:8" ht="15" customHeight="1">
      <c r="A96" s="3" t="s">
        <v>843</v>
      </c>
      <c r="B96" s="18" t="s">
        <v>849</v>
      </c>
      <c r="C96" s="21" t="s">
        <v>842</v>
      </c>
      <c r="D96" s="26" t="s">
        <v>11</v>
      </c>
      <c r="E96" s="26"/>
      <c r="F96" s="30">
        <v>15.9</v>
      </c>
      <c r="G96" s="31">
        <f>15.9*2</f>
        <v>31.8</v>
      </c>
      <c r="H96" s="7"/>
    </row>
    <row r="97" spans="1:8" ht="15" customHeight="1">
      <c r="D97"/>
      <c r="E97"/>
      <c r="H97" s="14"/>
    </row>
    <row r="98" spans="1:8" ht="15" customHeight="1">
      <c r="A98" s="32" t="s">
        <v>844</v>
      </c>
      <c r="D98"/>
      <c r="E98"/>
      <c r="H98" s="14"/>
    </row>
    <row r="99" spans="1:8" ht="15" customHeight="1">
      <c r="A99" t="s">
        <v>854</v>
      </c>
      <c r="D99"/>
      <c r="E99"/>
      <c r="H99" s="14"/>
    </row>
    <row r="100" spans="1:8" ht="15" customHeight="1">
      <c r="D100"/>
      <c r="E100"/>
      <c r="H100" s="14"/>
    </row>
    <row r="101" spans="1:8" ht="15" customHeight="1">
      <c r="A101" s="32" t="s">
        <v>845</v>
      </c>
      <c r="C101" t="s">
        <v>850</v>
      </c>
      <c r="D101" s="32"/>
      <c r="E101" s="32"/>
      <c r="H101" s="14"/>
    </row>
    <row r="102" spans="1:8" ht="15" customHeight="1">
      <c r="A102" s="32" t="s">
        <v>846</v>
      </c>
      <c r="C102" t="s">
        <v>852</v>
      </c>
      <c r="D102" s="33" t="s">
        <v>851</v>
      </c>
      <c r="E102" s="33"/>
      <c r="H102" s="14"/>
    </row>
    <row r="103" spans="1:8" ht="15" customHeight="1">
      <c r="A103" s="32" t="s">
        <v>847</v>
      </c>
      <c r="C103" t="s">
        <v>853</v>
      </c>
      <c r="D103" s="33"/>
      <c r="E103" s="33"/>
      <c r="H103" s="14"/>
    </row>
    <row r="104" spans="1:8" ht="15" customHeight="1">
      <c r="A104" s="32" t="s">
        <v>848</v>
      </c>
      <c r="D104"/>
      <c r="E104"/>
      <c r="H104" s="14"/>
    </row>
    <row r="105" spans="1:8" ht="24.95" customHeight="1">
      <c r="H105" s="14"/>
    </row>
    <row r="106" spans="1:8" ht="26.25">
      <c r="A106" s="10" t="s">
        <v>107</v>
      </c>
      <c r="H106" s="14"/>
    </row>
    <row r="107" spans="1:8">
      <c r="A107" s="2" t="s">
        <v>8</v>
      </c>
      <c r="B107" s="89" t="s">
        <v>9</v>
      </c>
      <c r="C107" s="90"/>
      <c r="D107" s="91"/>
      <c r="E107" s="18"/>
      <c r="F107" s="19" t="s">
        <v>10</v>
      </c>
      <c r="G107" s="20" t="s">
        <v>857</v>
      </c>
      <c r="H107" s="9" t="s">
        <v>704</v>
      </c>
    </row>
    <row r="108" spans="1:8">
      <c r="A108" s="3" t="s">
        <v>866</v>
      </c>
      <c r="B108" s="18" t="s">
        <v>13</v>
      </c>
      <c r="C108" s="21" t="s">
        <v>398</v>
      </c>
      <c r="D108" s="26" t="s">
        <v>397</v>
      </c>
      <c r="E108" s="23"/>
      <c r="F108" s="24">
        <v>1.0900000000000001</v>
      </c>
      <c r="G108" s="25">
        <f>1.09/100</f>
        <v>1.09E-2</v>
      </c>
      <c r="H108" s="7"/>
    </row>
    <row r="109" spans="1:8" ht="24.95" customHeight="1">
      <c r="B109" s="34"/>
      <c r="C109" s="34"/>
      <c r="D109" s="35"/>
      <c r="E109" s="35"/>
      <c r="F109" s="36"/>
      <c r="G109" s="37"/>
      <c r="H109" s="14"/>
    </row>
    <row r="110" spans="1:8" ht="26.25">
      <c r="A110" s="10" t="s">
        <v>390</v>
      </c>
      <c r="B110" s="34"/>
      <c r="C110" s="34"/>
      <c r="D110" s="35"/>
      <c r="E110" s="35"/>
      <c r="F110" s="36"/>
      <c r="G110" s="37"/>
      <c r="H110" s="14"/>
    </row>
    <row r="111" spans="1:8">
      <c r="A111" s="2" t="s">
        <v>8</v>
      </c>
      <c r="B111" s="89" t="s">
        <v>9</v>
      </c>
      <c r="C111" s="90"/>
      <c r="D111" s="91"/>
      <c r="E111" s="18"/>
      <c r="F111" s="19" t="s">
        <v>10</v>
      </c>
      <c r="G111" s="20" t="s">
        <v>855</v>
      </c>
      <c r="H111" s="9" t="s">
        <v>704</v>
      </c>
    </row>
    <row r="112" spans="1:8">
      <c r="A112" s="3" t="s">
        <v>867</v>
      </c>
      <c r="B112" s="18" t="s">
        <v>13</v>
      </c>
      <c r="C112" s="21" t="s">
        <v>391</v>
      </c>
      <c r="D112" s="26" t="s">
        <v>615</v>
      </c>
      <c r="E112" s="23"/>
      <c r="F112" s="24">
        <v>2.4900000000000002</v>
      </c>
      <c r="G112" s="25">
        <f>2.49*1.25</f>
        <v>3.1125000000000003</v>
      </c>
      <c r="H112" s="6"/>
    </row>
    <row r="113" spans="1:11">
      <c r="A113" s="3" t="s">
        <v>868</v>
      </c>
      <c r="B113" s="18" t="s">
        <v>392</v>
      </c>
      <c r="C113" s="21" t="s">
        <v>390</v>
      </c>
      <c r="D113" s="26" t="s">
        <v>393</v>
      </c>
      <c r="E113" s="23"/>
      <c r="F113" s="24">
        <v>5.49</v>
      </c>
      <c r="G113" s="25">
        <v>6.1</v>
      </c>
      <c r="H113" s="7"/>
      <c r="K113" s="4"/>
    </row>
    <row r="114" spans="1:11">
      <c r="A114" s="3" t="s">
        <v>869</v>
      </c>
      <c r="B114" s="18" t="s">
        <v>394</v>
      </c>
      <c r="C114" s="21" t="s">
        <v>395</v>
      </c>
      <c r="D114" s="26" t="s">
        <v>396</v>
      </c>
      <c r="E114" s="23"/>
      <c r="F114" s="24">
        <v>2.89</v>
      </c>
      <c r="G114" s="25">
        <v>11.56</v>
      </c>
      <c r="H114" s="7"/>
    </row>
    <row r="115" spans="1:11">
      <c r="A115" s="3" t="s">
        <v>870</v>
      </c>
      <c r="B115" s="18" t="s">
        <v>539</v>
      </c>
      <c r="C115" s="21" t="s">
        <v>540</v>
      </c>
      <c r="D115" s="26" t="s">
        <v>67</v>
      </c>
      <c r="E115" s="23"/>
      <c r="F115" s="24">
        <v>3.19</v>
      </c>
      <c r="G115" s="25">
        <v>7.98</v>
      </c>
      <c r="H115" s="7"/>
    </row>
    <row r="117" spans="1:11">
      <c r="A117" s="34"/>
      <c r="B117" s="38"/>
      <c r="C117" s="38"/>
    </row>
    <row r="118" spans="1:11">
      <c r="B118" s="38"/>
      <c r="C118" s="38"/>
      <c r="D118" s="47"/>
      <c r="E118" s="47"/>
      <c r="F118" s="86"/>
      <c r="G118" s="87"/>
    </row>
    <row r="119" spans="1:11">
      <c r="B119" s="38"/>
      <c r="C119" s="38"/>
      <c r="D119" s="47"/>
      <c r="E119" s="47"/>
      <c r="F119" s="86"/>
      <c r="G119" s="87"/>
    </row>
    <row r="120" spans="1:11">
      <c r="B120" s="38"/>
      <c r="C120" s="38"/>
      <c r="D120" s="47"/>
      <c r="E120" s="47"/>
      <c r="F120" s="86"/>
      <c r="G120" s="87"/>
    </row>
    <row r="121" spans="1:11">
      <c r="B121" s="38"/>
      <c r="C121" s="38"/>
      <c r="D121" s="47"/>
      <c r="E121" s="47"/>
      <c r="F121" s="86"/>
      <c r="G121" s="87"/>
    </row>
    <row r="122" spans="1:11">
      <c r="B122" s="38"/>
      <c r="C122" s="38"/>
      <c r="D122" s="47"/>
      <c r="E122" s="47"/>
      <c r="F122" s="86"/>
      <c r="G122" s="87"/>
    </row>
    <row r="123" spans="1:11">
      <c r="B123" s="38"/>
      <c r="C123" s="38"/>
      <c r="D123" s="47"/>
      <c r="E123" s="47"/>
      <c r="F123" s="86"/>
      <c r="G123" s="87"/>
    </row>
    <row r="124" spans="1:11">
      <c r="B124" s="38"/>
      <c r="C124" s="38"/>
      <c r="D124" s="47"/>
      <c r="E124" s="47"/>
      <c r="F124" s="86"/>
      <c r="G124" s="87"/>
    </row>
    <row r="125" spans="1:11">
      <c r="B125" s="38"/>
      <c r="C125" s="38"/>
      <c r="D125" s="47"/>
      <c r="E125" s="47"/>
      <c r="F125" s="86"/>
      <c r="G125" s="87"/>
    </row>
    <row r="126" spans="1:11">
      <c r="B126" s="38"/>
      <c r="C126" s="38"/>
      <c r="D126" s="47"/>
      <c r="E126" s="47"/>
      <c r="F126" s="86"/>
      <c r="G126" s="87"/>
    </row>
    <row r="127" spans="1:11">
      <c r="B127" s="38"/>
      <c r="C127" s="38"/>
      <c r="D127" s="47"/>
      <c r="E127" s="47"/>
      <c r="F127" s="86"/>
      <c r="G127" s="87"/>
    </row>
    <row r="129" spans="1:7">
      <c r="A129" s="38"/>
      <c r="B129" s="38"/>
      <c r="C129" s="38"/>
    </row>
    <row r="130" spans="1:7">
      <c r="B130" s="34"/>
      <c r="C130" s="34"/>
      <c r="D130" s="35"/>
      <c r="E130" s="35"/>
      <c r="F130" s="36"/>
      <c r="G130" s="37"/>
    </row>
    <row r="131" spans="1:7">
      <c r="B131" s="34"/>
      <c r="C131" s="34"/>
      <c r="D131" s="35"/>
      <c r="E131" s="35"/>
      <c r="F131" s="36"/>
      <c r="G131" s="37"/>
    </row>
    <row r="132" spans="1:7">
      <c r="B132" s="34"/>
      <c r="C132" s="34"/>
      <c r="D132" s="35"/>
      <c r="E132" s="35"/>
      <c r="F132" s="36"/>
      <c r="G132" s="37"/>
    </row>
    <row r="133" spans="1:7">
      <c r="B133" s="88"/>
      <c r="C133" s="34"/>
      <c r="D133" s="35"/>
      <c r="E133" s="35"/>
      <c r="F133" s="36"/>
      <c r="G133" s="37"/>
    </row>
    <row r="134" spans="1:7">
      <c r="B134" s="34"/>
      <c r="C134" s="34"/>
      <c r="D134" s="35"/>
      <c r="E134" s="35"/>
      <c r="F134" s="36"/>
      <c r="G134" s="37"/>
    </row>
    <row r="135" spans="1:7">
      <c r="B135" s="34"/>
      <c r="C135" s="34"/>
      <c r="D135" s="35"/>
      <c r="E135" s="35"/>
      <c r="F135" s="36"/>
      <c r="G135" s="37"/>
    </row>
    <row r="136" spans="1:7">
      <c r="B136" s="88"/>
      <c r="C136" s="34"/>
      <c r="D136" s="35"/>
      <c r="E136" s="35"/>
      <c r="F136" s="36"/>
      <c r="G136" s="37"/>
    </row>
    <row r="137" spans="1:7">
      <c r="B137" s="88"/>
      <c r="C137" s="34"/>
      <c r="D137" s="35"/>
      <c r="E137" s="35"/>
      <c r="F137" s="36"/>
      <c r="G137" s="37"/>
    </row>
    <row r="138" spans="1:7">
      <c r="B138" s="34"/>
      <c r="C138" s="34"/>
      <c r="D138" s="35"/>
      <c r="E138" s="35"/>
      <c r="F138" s="36"/>
      <c r="G138" s="37"/>
    </row>
    <row r="139" spans="1:7">
      <c r="B139" s="88"/>
      <c r="C139" s="34"/>
      <c r="D139" s="35"/>
      <c r="E139" s="35"/>
      <c r="F139" s="36"/>
      <c r="G139" s="37"/>
    </row>
    <row r="141" spans="1:7">
      <c r="A141" s="34"/>
      <c r="B141" s="38"/>
      <c r="C141" s="38"/>
    </row>
    <row r="142" spans="1:7">
      <c r="B142" s="88"/>
      <c r="C142" s="34"/>
      <c r="D142" s="35"/>
      <c r="E142" s="35"/>
      <c r="F142" s="36"/>
      <c r="G142" s="37"/>
    </row>
    <row r="143" spans="1:7">
      <c r="B143" s="34"/>
      <c r="C143" s="34"/>
      <c r="D143" s="35"/>
      <c r="E143" s="35"/>
      <c r="F143" s="36"/>
      <c r="G143" s="37"/>
    </row>
    <row r="144" spans="1:7">
      <c r="B144" s="34"/>
      <c r="C144" s="34"/>
      <c r="D144" s="35"/>
      <c r="E144" s="35"/>
      <c r="F144" s="36"/>
      <c r="G144" s="37"/>
    </row>
    <row r="145" spans="2:7">
      <c r="B145" s="34"/>
      <c r="C145" s="34"/>
      <c r="D145" s="35"/>
      <c r="E145" s="35"/>
      <c r="F145" s="36"/>
      <c r="G145" s="37"/>
    </row>
    <row r="146" spans="2:7">
      <c r="B146" s="34"/>
      <c r="C146" s="34"/>
      <c r="D146" s="35"/>
      <c r="E146" s="35"/>
      <c r="F146" s="36"/>
      <c r="G146" s="37"/>
    </row>
    <row r="147" spans="2:7">
      <c r="B147" s="34"/>
      <c r="C147" s="34"/>
      <c r="D147" s="35"/>
      <c r="E147" s="35"/>
      <c r="F147" s="36"/>
      <c r="G147" s="37"/>
    </row>
    <row r="148" spans="2:7">
      <c r="B148" s="34"/>
      <c r="C148" s="34"/>
      <c r="D148" s="35"/>
      <c r="E148" s="35"/>
      <c r="F148" s="36"/>
      <c r="G148" s="37"/>
    </row>
    <row r="149" spans="2:7">
      <c r="B149" s="34"/>
      <c r="C149" s="34"/>
      <c r="D149" s="35"/>
      <c r="E149" s="35"/>
      <c r="F149" s="36"/>
      <c r="G149" s="37"/>
    </row>
    <row r="150" spans="2:7">
      <c r="B150" s="34"/>
      <c r="C150" s="34"/>
      <c r="D150" s="35"/>
      <c r="E150" s="35"/>
      <c r="F150" s="36"/>
      <c r="G150" s="37"/>
    </row>
    <row r="151" spans="2:7">
      <c r="B151" s="34"/>
      <c r="C151" s="34"/>
      <c r="D151" s="35"/>
      <c r="E151" s="35"/>
      <c r="F151" s="36"/>
      <c r="G151" s="37"/>
    </row>
  </sheetData>
  <sheetProtection algorithmName="SHA-512" hashValue="UeDICB16NjrI4DiZHaZA4KfVMxTLFYo3IqLAbVe7reerdI1KiuVkcZpirZH9I/jybUxTiVQlfZ4kCcw/6TM7og==" saltValue="x/pPSUGmLUPW2WdQqssVSA==" spinCount="100000" sheet="1" objects="1" scenarios="1"/>
  <protectedRanges>
    <protectedRange algorithmName="SHA-512" hashValue="rVXet8zDpbSSCSeX4URCnO35UiaV6Bs4unpWpCiwYYainPAKN9RhT15WLAFPSDHjZrv5JRXfgJFq2OMZtnf0wQ==" saltValue="gHeGA2P81r1tBN4+KHuCxA==" spinCount="100000" sqref="A1:G1048576" name="Bereich1"/>
  </protectedRanges>
  <mergeCells count="7">
    <mergeCell ref="B111:D111"/>
    <mergeCell ref="B41:D41"/>
    <mergeCell ref="B2:D2"/>
    <mergeCell ref="B17:D17"/>
    <mergeCell ref="B29:D29"/>
    <mergeCell ref="B107:D107"/>
    <mergeCell ref="B48:D48"/>
  </mergeCells>
  <phoneticPr fontId="4" type="noConversion"/>
  <printOptions horizontalCentered="1"/>
  <pageMargins left="0.19685039370078741" right="0.19685039370078741" top="0.39370078740157483" bottom="0.39370078740157483" header="0" footer="0"/>
  <pageSetup paperSize="9" scale="70" orientation="portrait" horizontalDpi="0" verticalDpi="0" r:id="rId1"/>
  <rowBreaks count="1" manualBreakCount="1">
    <brk id="46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AE03-5FB7-4B7B-A7E6-904E003CD0EE}">
  <dimension ref="A1:G29"/>
  <sheetViews>
    <sheetView view="pageBreakPreview" zoomScale="115" zoomScaleNormal="100" zoomScaleSheetLayoutView="115" workbookViewId="0">
      <selection activeCell="J19" sqref="J19"/>
    </sheetView>
  </sheetViews>
  <sheetFormatPr baseColWidth="10" defaultRowHeight="15"/>
  <cols>
    <col min="1" max="1" width="8.28515625" customWidth="1"/>
    <col min="2" max="2" width="20.7109375" customWidth="1"/>
    <col min="3" max="3" width="40.7109375" customWidth="1"/>
    <col min="4" max="5" width="10.7109375" customWidth="1"/>
    <col min="6" max="6" width="7.7109375" style="39" customWidth="1"/>
    <col min="7" max="7" width="10.7109375" style="5" customWidth="1"/>
  </cols>
  <sheetData>
    <row r="1" spans="1:7" ht="26.25">
      <c r="A1" s="10" t="s">
        <v>6</v>
      </c>
      <c r="B1" s="38"/>
      <c r="G1" s="14"/>
    </row>
    <row r="2" spans="1:7">
      <c r="A2" s="40" t="s">
        <v>8</v>
      </c>
      <c r="B2" s="89" t="s">
        <v>9</v>
      </c>
      <c r="C2" s="90"/>
      <c r="D2" s="91"/>
      <c r="E2" s="41" t="s">
        <v>10</v>
      </c>
      <c r="F2" s="20" t="s">
        <v>855</v>
      </c>
      <c r="G2" s="46" t="s">
        <v>704</v>
      </c>
    </row>
    <row r="3" spans="1:7">
      <c r="A3" s="3" t="s">
        <v>112</v>
      </c>
      <c r="B3" s="18" t="s">
        <v>110</v>
      </c>
      <c r="C3" s="21" t="s">
        <v>111</v>
      </c>
      <c r="D3" s="26" t="s">
        <v>11</v>
      </c>
      <c r="E3" s="42">
        <v>9.39</v>
      </c>
      <c r="F3" s="25">
        <f>9.39 *2</f>
        <v>18.78</v>
      </c>
      <c r="G3" s="7"/>
    </row>
    <row r="4" spans="1:7">
      <c r="A4" s="3" t="s">
        <v>113</v>
      </c>
      <c r="B4" s="18" t="s">
        <v>108</v>
      </c>
      <c r="C4" s="21" t="s">
        <v>78</v>
      </c>
      <c r="D4" s="26" t="s">
        <v>123</v>
      </c>
      <c r="E4" s="42">
        <v>1.29</v>
      </c>
      <c r="F4" s="25">
        <f>1.29*40</f>
        <v>51.6</v>
      </c>
      <c r="G4" s="7"/>
    </row>
    <row r="5" spans="1:7">
      <c r="A5" s="3" t="s">
        <v>114</v>
      </c>
      <c r="B5" s="18" t="s">
        <v>108</v>
      </c>
      <c r="C5" s="21" t="s">
        <v>135</v>
      </c>
      <c r="D5" s="26" t="s">
        <v>132</v>
      </c>
      <c r="E5" s="42">
        <v>2.39</v>
      </c>
      <c r="F5" s="25">
        <f>2.39*20</f>
        <v>47.800000000000004</v>
      </c>
      <c r="G5" s="7"/>
    </row>
    <row r="6" spans="1:7">
      <c r="A6" s="3" t="s">
        <v>115</v>
      </c>
      <c r="B6" s="18" t="s">
        <v>108</v>
      </c>
      <c r="C6" s="21" t="s">
        <v>136</v>
      </c>
      <c r="D6" s="26" t="s">
        <v>133</v>
      </c>
      <c r="E6" s="42">
        <v>2.09</v>
      </c>
      <c r="F6" s="25">
        <v>29.86</v>
      </c>
      <c r="G6" s="7"/>
    </row>
    <row r="7" spans="1:7">
      <c r="A7" s="3" t="s">
        <v>116</v>
      </c>
      <c r="B7" s="18" t="s">
        <v>108</v>
      </c>
      <c r="C7" s="21" t="s">
        <v>136</v>
      </c>
      <c r="D7" s="26" t="s">
        <v>134</v>
      </c>
      <c r="E7" s="42">
        <v>4.3899999999999997</v>
      </c>
      <c r="F7" s="25">
        <v>31.36</v>
      </c>
      <c r="G7" s="7"/>
    </row>
    <row r="8" spans="1:7">
      <c r="A8" s="3" t="s">
        <v>117</v>
      </c>
      <c r="B8" s="18" t="s">
        <v>108</v>
      </c>
      <c r="C8" s="21" t="s">
        <v>129</v>
      </c>
      <c r="D8" s="26" t="s">
        <v>131</v>
      </c>
      <c r="E8" s="42">
        <v>6.49</v>
      </c>
      <c r="F8" s="25">
        <f>6.49*4</f>
        <v>25.96</v>
      </c>
      <c r="G8" s="7"/>
    </row>
    <row r="9" spans="1:7">
      <c r="A9" s="3" t="s">
        <v>118</v>
      </c>
      <c r="B9" s="18" t="s">
        <v>122</v>
      </c>
      <c r="C9" s="21" t="s">
        <v>109</v>
      </c>
      <c r="D9" s="26" t="s">
        <v>11</v>
      </c>
      <c r="E9" s="42">
        <v>10.79</v>
      </c>
      <c r="F9" s="25">
        <f>10.79*2</f>
        <v>21.58</v>
      </c>
      <c r="G9" s="7"/>
    </row>
    <row r="10" spans="1:7">
      <c r="A10" s="3" t="s">
        <v>119</v>
      </c>
      <c r="B10" s="18" t="s">
        <v>122</v>
      </c>
      <c r="C10" s="21" t="s">
        <v>78</v>
      </c>
      <c r="D10" s="26" t="s">
        <v>123</v>
      </c>
      <c r="E10" s="42">
        <v>1.59</v>
      </c>
      <c r="F10" s="25">
        <f>1.59*40</f>
        <v>63.6</v>
      </c>
      <c r="G10" s="7"/>
    </row>
    <row r="11" spans="1:7">
      <c r="A11" s="3" t="s">
        <v>120</v>
      </c>
      <c r="B11" s="18" t="s">
        <v>122</v>
      </c>
      <c r="C11" s="21" t="s">
        <v>78</v>
      </c>
      <c r="D11" s="26" t="s">
        <v>124</v>
      </c>
      <c r="E11" s="42">
        <v>2.09</v>
      </c>
      <c r="F11" s="25">
        <v>69.67</v>
      </c>
      <c r="G11" s="7"/>
    </row>
    <row r="12" spans="1:7">
      <c r="A12" s="3" t="s">
        <v>121</v>
      </c>
      <c r="B12" s="18" t="s">
        <v>122</v>
      </c>
      <c r="C12" s="21" t="s">
        <v>78</v>
      </c>
      <c r="D12" s="26" t="s">
        <v>125</v>
      </c>
      <c r="E12" s="42">
        <v>2.99</v>
      </c>
      <c r="F12" s="25">
        <v>39.869999999999997</v>
      </c>
      <c r="G12" s="7"/>
    </row>
    <row r="13" spans="1:7">
      <c r="A13" s="3" t="s">
        <v>137</v>
      </c>
      <c r="B13" s="18" t="s">
        <v>122</v>
      </c>
      <c r="C13" s="21" t="s">
        <v>126</v>
      </c>
      <c r="D13" s="26" t="s">
        <v>127</v>
      </c>
      <c r="E13" s="42">
        <v>2.59</v>
      </c>
      <c r="F13" s="25">
        <v>37.67</v>
      </c>
      <c r="G13" s="7"/>
    </row>
    <row r="14" spans="1:7">
      <c r="A14" s="3" t="s">
        <v>138</v>
      </c>
      <c r="B14" s="18" t="s">
        <v>122</v>
      </c>
      <c r="C14" s="21" t="s">
        <v>126</v>
      </c>
      <c r="D14" s="26" t="s">
        <v>128</v>
      </c>
      <c r="E14" s="42">
        <v>4.3899999999999997</v>
      </c>
      <c r="F14" s="25">
        <v>31.93</v>
      </c>
      <c r="G14" s="7"/>
    </row>
    <row r="15" spans="1:7">
      <c r="A15" s="3" t="s">
        <v>139</v>
      </c>
      <c r="B15" s="18" t="s">
        <v>122</v>
      </c>
      <c r="C15" s="21" t="s">
        <v>129</v>
      </c>
      <c r="D15" s="26" t="s">
        <v>130</v>
      </c>
      <c r="E15" s="42">
        <v>3.89</v>
      </c>
      <c r="F15" s="25">
        <f>3.89*8</f>
        <v>31.12</v>
      </c>
      <c r="G15" s="7"/>
    </row>
    <row r="16" spans="1:7">
      <c r="A16" s="3" t="s">
        <v>140</v>
      </c>
      <c r="B16" s="18" t="s">
        <v>122</v>
      </c>
      <c r="C16" s="21" t="s">
        <v>129</v>
      </c>
      <c r="D16" s="26" t="s">
        <v>131</v>
      </c>
      <c r="E16" s="42">
        <v>6.99</v>
      </c>
      <c r="F16" s="25">
        <f>6.99*4</f>
        <v>27.96</v>
      </c>
      <c r="G16" s="7"/>
    </row>
    <row r="17" spans="1:7" ht="24.95" customHeight="1">
      <c r="A17" s="38"/>
      <c r="B17" s="38"/>
      <c r="G17" s="14"/>
    </row>
    <row r="18" spans="1:7" ht="26.25">
      <c r="A18" s="10" t="s">
        <v>146</v>
      </c>
      <c r="B18" s="38"/>
      <c r="G18" s="14"/>
    </row>
    <row r="19" spans="1:7">
      <c r="A19" s="2" t="s">
        <v>8</v>
      </c>
      <c r="B19" s="89" t="s">
        <v>9</v>
      </c>
      <c r="C19" s="90"/>
      <c r="D19" s="91"/>
      <c r="E19" s="2" t="s">
        <v>10</v>
      </c>
      <c r="F19" s="20" t="s">
        <v>857</v>
      </c>
      <c r="G19" s="46" t="s">
        <v>704</v>
      </c>
    </row>
    <row r="20" spans="1:7">
      <c r="A20" s="3" t="s">
        <v>871</v>
      </c>
      <c r="B20" s="18" t="s">
        <v>147</v>
      </c>
      <c r="C20" s="21" t="s">
        <v>148</v>
      </c>
      <c r="D20" s="21" t="s">
        <v>149</v>
      </c>
      <c r="E20" s="43">
        <v>2.0499999999999998</v>
      </c>
      <c r="F20" s="44">
        <f>2.05/25</f>
        <v>8.199999999999999E-2</v>
      </c>
      <c r="G20" s="6"/>
    </row>
    <row r="21" spans="1:7">
      <c r="A21" s="3" t="s">
        <v>872</v>
      </c>
      <c r="B21" s="18" t="s">
        <v>147</v>
      </c>
      <c r="C21" t="s">
        <v>150</v>
      </c>
      <c r="D21" t="s">
        <v>149</v>
      </c>
      <c r="E21" s="43">
        <v>2.0499999999999998</v>
      </c>
      <c r="F21" s="44">
        <f t="shared" ref="F21:F22" si="0">2.05/25</f>
        <v>8.199999999999999E-2</v>
      </c>
      <c r="G21" s="6"/>
    </row>
    <row r="22" spans="1:7">
      <c r="A22" s="3" t="s">
        <v>873</v>
      </c>
      <c r="B22" s="18" t="s">
        <v>147</v>
      </c>
      <c r="C22" s="21" t="s">
        <v>151</v>
      </c>
      <c r="D22" s="21" t="s">
        <v>149</v>
      </c>
      <c r="E22" s="43">
        <v>2.0499999999999998</v>
      </c>
      <c r="F22" s="44">
        <f t="shared" si="0"/>
        <v>8.199999999999999E-2</v>
      </c>
      <c r="G22" s="6"/>
    </row>
    <row r="23" spans="1:7" ht="24.95" customHeight="1">
      <c r="G23" s="14"/>
    </row>
    <row r="24" spans="1:7" ht="26.25">
      <c r="A24" s="10" t="s">
        <v>141</v>
      </c>
      <c r="B24" s="38"/>
      <c r="G24" s="14"/>
    </row>
    <row r="25" spans="1:7">
      <c r="A25" s="2" t="s">
        <v>8</v>
      </c>
      <c r="B25" s="89" t="s">
        <v>9</v>
      </c>
      <c r="C25" s="90"/>
      <c r="D25" s="91"/>
      <c r="E25" s="2" t="s">
        <v>10</v>
      </c>
      <c r="F25" s="20" t="s">
        <v>857</v>
      </c>
      <c r="G25" s="46" t="s">
        <v>704</v>
      </c>
    </row>
    <row r="26" spans="1:7">
      <c r="A26" s="3" t="s">
        <v>874</v>
      </c>
      <c r="B26" s="18" t="s">
        <v>17</v>
      </c>
      <c r="C26" s="16"/>
      <c r="D26" s="21" t="s">
        <v>143</v>
      </c>
      <c r="E26" s="43">
        <v>1.89</v>
      </c>
      <c r="F26" s="44">
        <f>1.89/100</f>
        <v>1.89E-2</v>
      </c>
      <c r="G26" s="6"/>
    </row>
    <row r="27" spans="1:7">
      <c r="A27" s="3" t="s">
        <v>875</v>
      </c>
      <c r="B27" s="18" t="s">
        <v>142</v>
      </c>
      <c r="C27" s="21"/>
      <c r="D27" s="21" t="s">
        <v>143</v>
      </c>
      <c r="E27" s="43">
        <v>2.69</v>
      </c>
      <c r="F27" s="44">
        <f>2.69/100</f>
        <v>2.69E-2</v>
      </c>
      <c r="G27" s="6"/>
    </row>
    <row r="28" spans="1:7">
      <c r="A28" s="3" t="s">
        <v>876</v>
      </c>
      <c r="B28" s="18" t="s">
        <v>122</v>
      </c>
      <c r="D28" t="s">
        <v>143</v>
      </c>
      <c r="E28" s="43">
        <v>2.4900000000000002</v>
      </c>
      <c r="F28" s="45">
        <f>2.49/100</f>
        <v>2.4900000000000002E-2</v>
      </c>
      <c r="G28" s="6"/>
    </row>
    <row r="29" spans="1:7">
      <c r="A29" s="3" t="s">
        <v>877</v>
      </c>
      <c r="B29" s="18" t="s">
        <v>144</v>
      </c>
      <c r="C29" s="21" t="s">
        <v>145</v>
      </c>
      <c r="D29" s="21" t="s">
        <v>143</v>
      </c>
      <c r="E29" s="43">
        <v>2.59</v>
      </c>
      <c r="F29" s="44">
        <f>2.59/100</f>
        <v>2.5899999999999999E-2</v>
      </c>
      <c r="G29" s="6"/>
    </row>
  </sheetData>
  <sheetProtection algorithmName="SHA-512" hashValue="cSji0UWzvl8iJEMroqRVL0fHqbrZTv8k1UhP/qd3i6CJL7yburRaByvnDhJ0JIfGC/m4DSIMx6891QBYS/KKzg==" saltValue="ITbJ059myzsBYmYglzuNPQ==" spinCount="100000" sheet="1" objects="1" scenarios="1"/>
  <mergeCells count="3">
    <mergeCell ref="B2:D2"/>
    <mergeCell ref="B25:D25"/>
    <mergeCell ref="B19:D19"/>
  </mergeCells>
  <phoneticPr fontId="4" type="noConversion"/>
  <pageMargins left="0.19685039370078741" right="0" top="0.39370078740157483" bottom="0.39370078740157483" header="0" footer="0"/>
  <pageSetup paperSize="9" scale="8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450E-8BE4-4D4B-8A69-B8D1CAAF72B0}">
  <dimension ref="A1:G28"/>
  <sheetViews>
    <sheetView view="pageBreakPreview" zoomScale="115" zoomScaleNormal="100" zoomScaleSheetLayoutView="115" workbookViewId="0">
      <selection activeCell="C10" sqref="C10"/>
    </sheetView>
  </sheetViews>
  <sheetFormatPr baseColWidth="10" defaultRowHeight="15"/>
  <cols>
    <col min="1" max="1" width="8.28515625" customWidth="1"/>
    <col min="2" max="2" width="20.7109375" customWidth="1"/>
    <col min="3" max="3" width="40.7109375" customWidth="1"/>
    <col min="4" max="5" width="10.7109375" style="11" customWidth="1"/>
    <col min="6" max="6" width="10.7109375" style="54" customWidth="1"/>
    <col min="7" max="7" width="10.7109375" customWidth="1"/>
  </cols>
  <sheetData>
    <row r="1" spans="1:7" ht="26.25">
      <c r="A1" s="10" t="s">
        <v>7</v>
      </c>
      <c r="B1" s="38"/>
      <c r="C1" s="38"/>
      <c r="D1" s="47"/>
      <c r="E1" s="47"/>
      <c r="F1" s="48"/>
    </row>
    <row r="2" spans="1:7">
      <c r="A2" s="2" t="s">
        <v>8</v>
      </c>
      <c r="B2" s="89" t="s">
        <v>9</v>
      </c>
      <c r="C2" s="90"/>
      <c r="D2" s="91"/>
      <c r="E2" s="29" t="s">
        <v>10</v>
      </c>
      <c r="F2" s="20" t="s">
        <v>855</v>
      </c>
      <c r="G2" s="9" t="s">
        <v>704</v>
      </c>
    </row>
    <row r="3" spans="1:7">
      <c r="A3" s="3" t="s">
        <v>156</v>
      </c>
      <c r="B3" s="18" t="s">
        <v>13</v>
      </c>
      <c r="C3" s="21" t="s">
        <v>152</v>
      </c>
      <c r="D3" s="26" t="s">
        <v>14</v>
      </c>
      <c r="E3" s="42">
        <v>1.59</v>
      </c>
      <c r="F3" s="25">
        <v>1.59</v>
      </c>
      <c r="G3" s="3"/>
    </row>
    <row r="4" spans="1:7">
      <c r="A4" s="3" t="s">
        <v>878</v>
      </c>
      <c r="B4" s="18" t="s">
        <v>384</v>
      </c>
      <c r="C4" s="21" t="s">
        <v>385</v>
      </c>
      <c r="D4" s="26" t="s">
        <v>11</v>
      </c>
      <c r="E4" s="42">
        <v>2.39</v>
      </c>
      <c r="F4" s="25">
        <f>2.39*2</f>
        <v>4.78</v>
      </c>
      <c r="G4" s="3"/>
    </row>
    <row r="5" spans="1:7">
      <c r="A5" s="3" t="s">
        <v>879</v>
      </c>
      <c r="B5" s="18" t="s">
        <v>386</v>
      </c>
      <c r="C5" s="21" t="s">
        <v>387</v>
      </c>
      <c r="D5" s="26" t="s">
        <v>388</v>
      </c>
      <c r="E5" s="42">
        <v>1.89</v>
      </c>
      <c r="F5" s="25">
        <f>1.89*4</f>
        <v>7.56</v>
      </c>
      <c r="G5" s="3"/>
    </row>
    <row r="6" spans="1:7">
      <c r="A6" s="3" t="s">
        <v>880</v>
      </c>
      <c r="B6" s="49" t="s">
        <v>153</v>
      </c>
      <c r="C6" s="50" t="s">
        <v>7</v>
      </c>
      <c r="D6" s="51" t="s">
        <v>14</v>
      </c>
      <c r="E6" s="52">
        <v>1.99</v>
      </c>
      <c r="F6" s="53">
        <v>1.99</v>
      </c>
      <c r="G6" s="3"/>
    </row>
    <row r="7" spans="1:7">
      <c r="A7" s="3" t="s">
        <v>881</v>
      </c>
      <c r="B7" s="49" t="s">
        <v>153</v>
      </c>
      <c r="C7" s="50" t="s">
        <v>154</v>
      </c>
      <c r="D7" s="51" t="s">
        <v>14</v>
      </c>
      <c r="E7" s="52">
        <v>2.69</v>
      </c>
      <c r="F7" s="53">
        <v>2.69</v>
      </c>
      <c r="G7" s="3"/>
    </row>
    <row r="8" spans="1:7">
      <c r="A8" s="3" t="s">
        <v>882</v>
      </c>
      <c r="B8" s="49" t="s">
        <v>153</v>
      </c>
      <c r="C8" s="50" t="s">
        <v>155</v>
      </c>
      <c r="D8" s="51" t="s">
        <v>14</v>
      </c>
      <c r="E8" s="52">
        <v>1.79</v>
      </c>
      <c r="F8" s="53">
        <v>1.79</v>
      </c>
      <c r="G8" s="3"/>
    </row>
    <row r="9" spans="1:7">
      <c r="A9" s="3" t="s">
        <v>883</v>
      </c>
      <c r="B9" s="49" t="s">
        <v>153</v>
      </c>
      <c r="C9" s="50" t="s">
        <v>389</v>
      </c>
      <c r="D9" s="51" t="s">
        <v>388</v>
      </c>
      <c r="E9" s="52">
        <v>1.69</v>
      </c>
      <c r="F9" s="53">
        <f>1.69*4</f>
        <v>6.76</v>
      </c>
      <c r="G9" s="3"/>
    </row>
    <row r="10" spans="1:7">
      <c r="A10" s="3" t="s">
        <v>884</v>
      </c>
      <c r="B10" s="49" t="s">
        <v>723</v>
      </c>
      <c r="C10" s="50" t="s">
        <v>385</v>
      </c>
      <c r="D10" s="51" t="s">
        <v>14</v>
      </c>
      <c r="E10" s="52">
        <v>2.69</v>
      </c>
      <c r="F10" s="53">
        <v>2.69</v>
      </c>
      <c r="G10" s="3"/>
    </row>
    <row r="11" spans="1:7" ht="24.95" customHeight="1"/>
    <row r="12" spans="1:7" ht="26.25">
      <c r="A12" s="10" t="s">
        <v>157</v>
      </c>
    </row>
    <row r="13" spans="1:7">
      <c r="A13" s="2" t="s">
        <v>8</v>
      </c>
      <c r="B13" s="89" t="s">
        <v>9</v>
      </c>
      <c r="C13" s="90"/>
      <c r="D13" s="19"/>
      <c r="E13" s="29" t="s">
        <v>10</v>
      </c>
      <c r="F13" s="20" t="s">
        <v>855</v>
      </c>
      <c r="G13" s="9" t="s">
        <v>704</v>
      </c>
    </row>
    <row r="14" spans="1:7">
      <c r="A14" s="3" t="s">
        <v>885</v>
      </c>
      <c r="B14" s="18" t="s">
        <v>158</v>
      </c>
      <c r="C14" s="21" t="s">
        <v>157</v>
      </c>
      <c r="D14" s="26" t="s">
        <v>11</v>
      </c>
      <c r="E14" s="26">
        <v>1.69</v>
      </c>
      <c r="F14" s="25">
        <f>1.69*2</f>
        <v>3.38</v>
      </c>
      <c r="G14" s="3"/>
    </row>
    <row r="15" spans="1:7">
      <c r="A15" s="3" t="s">
        <v>886</v>
      </c>
      <c r="B15" s="18" t="s">
        <v>158</v>
      </c>
      <c r="C15" s="50" t="s">
        <v>159</v>
      </c>
      <c r="D15" s="51" t="s">
        <v>14</v>
      </c>
      <c r="E15" s="51">
        <v>2.89</v>
      </c>
      <c r="F15" s="53">
        <v>2.89</v>
      </c>
      <c r="G15" s="3"/>
    </row>
    <row r="16" spans="1:7">
      <c r="A16" s="3" t="s">
        <v>887</v>
      </c>
      <c r="B16" s="49" t="s">
        <v>153</v>
      </c>
      <c r="C16" s="50" t="s">
        <v>160</v>
      </c>
      <c r="D16" s="51" t="s">
        <v>11</v>
      </c>
      <c r="E16" s="51">
        <v>2.4900000000000002</v>
      </c>
      <c r="F16" s="53">
        <f>2.49*2</f>
        <v>4.9800000000000004</v>
      </c>
      <c r="G16" s="3"/>
    </row>
    <row r="17" spans="1:7">
      <c r="A17" s="3" t="s">
        <v>888</v>
      </c>
      <c r="B17" s="49" t="s">
        <v>153</v>
      </c>
      <c r="C17" s="50" t="s">
        <v>161</v>
      </c>
      <c r="D17" s="51" t="s">
        <v>11</v>
      </c>
      <c r="E17" s="51">
        <v>1.29</v>
      </c>
      <c r="F17" s="53">
        <f>1.29*2</f>
        <v>2.58</v>
      </c>
      <c r="G17" s="3"/>
    </row>
    <row r="18" spans="1:7" ht="24.95" customHeight="1"/>
    <row r="19" spans="1:7" ht="26.25">
      <c r="A19" s="10" t="s">
        <v>5</v>
      </c>
      <c r="B19" s="38"/>
      <c r="C19" s="38"/>
      <c r="D19" s="47"/>
      <c r="E19" s="47"/>
      <c r="F19" s="48"/>
    </row>
    <row r="20" spans="1:7">
      <c r="A20" s="2" t="s">
        <v>8</v>
      </c>
      <c r="B20" s="89" t="s">
        <v>9</v>
      </c>
      <c r="C20" s="90"/>
      <c r="D20" s="19"/>
      <c r="E20" s="29" t="s">
        <v>10</v>
      </c>
      <c r="F20" s="20" t="s">
        <v>865</v>
      </c>
      <c r="G20" s="9" t="s">
        <v>704</v>
      </c>
    </row>
    <row r="21" spans="1:7">
      <c r="A21" s="3" t="s">
        <v>889</v>
      </c>
      <c r="B21" s="18" t="s">
        <v>13</v>
      </c>
      <c r="C21" s="21" t="s">
        <v>75</v>
      </c>
      <c r="D21" s="26" t="s">
        <v>162</v>
      </c>
      <c r="E21" s="26">
        <v>0.65</v>
      </c>
      <c r="F21" s="55">
        <f>0.65/1200</f>
        <v>5.4166666666666664E-4</v>
      </c>
      <c r="G21" s="2"/>
    </row>
    <row r="22" spans="1:7">
      <c r="A22" s="3" t="s">
        <v>890</v>
      </c>
      <c r="B22" s="18" t="s">
        <v>13</v>
      </c>
      <c r="C22" s="50" t="s">
        <v>76</v>
      </c>
      <c r="D22" s="26" t="s">
        <v>77</v>
      </c>
      <c r="E22" s="26">
        <v>0.95</v>
      </c>
      <c r="F22" s="25">
        <v>3.17</v>
      </c>
      <c r="G22" s="2"/>
    </row>
    <row r="23" spans="1:7">
      <c r="A23" s="3" t="s">
        <v>891</v>
      </c>
      <c r="B23" s="18" t="s">
        <v>370</v>
      </c>
      <c r="C23" s="50" t="s">
        <v>75</v>
      </c>
      <c r="D23" s="26" t="s">
        <v>371</v>
      </c>
      <c r="E23" s="26">
        <v>2.35</v>
      </c>
      <c r="F23" s="55">
        <f>2.35/500</f>
        <v>4.7000000000000002E-3</v>
      </c>
      <c r="G23" s="2"/>
    </row>
    <row r="24" spans="1:7">
      <c r="A24" s="3" t="s">
        <v>892</v>
      </c>
      <c r="B24" s="18" t="s">
        <v>370</v>
      </c>
      <c r="C24" s="50" t="s">
        <v>75</v>
      </c>
      <c r="D24" s="26" t="s">
        <v>372</v>
      </c>
      <c r="E24" s="26">
        <v>3.99</v>
      </c>
      <c r="F24" s="55">
        <f>3.99/1500</f>
        <v>2.66E-3</v>
      </c>
      <c r="G24" s="2"/>
    </row>
    <row r="25" spans="1:7">
      <c r="A25" s="3" t="s">
        <v>893</v>
      </c>
      <c r="B25" s="18" t="s">
        <v>370</v>
      </c>
      <c r="C25" s="50" t="s">
        <v>382</v>
      </c>
      <c r="D25" s="26" t="s">
        <v>383</v>
      </c>
      <c r="E25" s="26">
        <v>2.09</v>
      </c>
      <c r="F25" s="25">
        <v>16.72</v>
      </c>
      <c r="G25" s="2"/>
    </row>
    <row r="26" spans="1:7">
      <c r="A26" s="3" t="s">
        <v>894</v>
      </c>
      <c r="B26" s="18" t="s">
        <v>376</v>
      </c>
      <c r="C26" s="50" t="s">
        <v>374</v>
      </c>
      <c r="D26" s="26" t="s">
        <v>381</v>
      </c>
      <c r="E26" s="26">
        <v>1.85</v>
      </c>
      <c r="F26" s="25">
        <v>0.02</v>
      </c>
      <c r="G26" s="2"/>
    </row>
    <row r="27" spans="1:7">
      <c r="A27" s="3" t="s">
        <v>895</v>
      </c>
      <c r="B27" s="18" t="s">
        <v>377</v>
      </c>
      <c r="C27" s="50" t="s">
        <v>375</v>
      </c>
      <c r="D27" s="26" t="s">
        <v>373</v>
      </c>
      <c r="E27" s="26">
        <v>4.29</v>
      </c>
      <c r="F27" s="25">
        <v>0.01</v>
      </c>
      <c r="G27" s="2"/>
    </row>
    <row r="28" spans="1:7">
      <c r="A28" s="3" t="s">
        <v>896</v>
      </c>
      <c r="B28" s="18" t="s">
        <v>377</v>
      </c>
      <c r="C28" s="50" t="s">
        <v>379</v>
      </c>
      <c r="D28" s="26" t="s">
        <v>380</v>
      </c>
      <c r="E28" s="26">
        <v>2.99</v>
      </c>
      <c r="F28" s="25">
        <v>12.38</v>
      </c>
      <c r="G28" s="2"/>
    </row>
  </sheetData>
  <sheetProtection algorithmName="SHA-512" hashValue="ufJLKQ3+zFp7hqqbOHYsTi7FOKw7ZH97boDEzA+b7LgDVVzeQzNnp8clxT6Q1aBV1trsPCL+wHpVWszZdpGrwg==" saltValue="H59XVAb/ZjCwx7jCiI3Kyw==" spinCount="100000" sheet="1" objects="1" scenarios="1"/>
  <mergeCells count="3">
    <mergeCell ref="B20:C20"/>
    <mergeCell ref="B13:C13"/>
    <mergeCell ref="B2:D2"/>
  </mergeCells>
  <phoneticPr fontId="4" type="noConversion"/>
  <pageMargins left="0.19685039370078741" right="0.19685039370078741" top="0.39370078740157483" bottom="0.39370078740157483" header="0" footer="0"/>
  <pageSetup paperSize="9" scale="8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F712-943F-48F3-96FF-5B8AC44F757C}">
  <dimension ref="A1:H50"/>
  <sheetViews>
    <sheetView view="pageBreakPreview" zoomScale="130" zoomScaleNormal="100" zoomScaleSheetLayoutView="130" workbookViewId="0">
      <selection activeCell="H10" sqref="H10"/>
    </sheetView>
  </sheetViews>
  <sheetFormatPr baseColWidth="10" defaultRowHeight="15"/>
  <cols>
    <col min="1" max="1" width="8.28515625" customWidth="1"/>
    <col min="2" max="2" width="20.7109375" customWidth="1"/>
    <col min="3" max="3" width="40.7109375" customWidth="1"/>
    <col min="4" max="5" width="10.7109375" style="11" customWidth="1"/>
    <col min="6" max="6" width="7.7109375" style="54" customWidth="1"/>
    <col min="7" max="7" width="10.7109375" style="5" customWidth="1"/>
  </cols>
  <sheetData>
    <row r="1" spans="1:8" ht="26.25">
      <c r="A1" s="10" t="s">
        <v>0</v>
      </c>
      <c r="G1"/>
    </row>
    <row r="2" spans="1:8">
      <c r="A2" s="2" t="s">
        <v>8</v>
      </c>
      <c r="B2" s="92" t="s">
        <v>9</v>
      </c>
      <c r="C2" s="92"/>
      <c r="D2" s="93"/>
      <c r="E2" s="29" t="s">
        <v>10</v>
      </c>
      <c r="F2" s="20" t="s">
        <v>858</v>
      </c>
      <c r="G2" s="9" t="s">
        <v>704</v>
      </c>
    </row>
    <row r="3" spans="1:8">
      <c r="A3" s="3" t="s">
        <v>68</v>
      </c>
      <c r="B3" s="18" t="s">
        <v>13</v>
      </c>
      <c r="C3" s="21" t="s">
        <v>165</v>
      </c>
      <c r="D3" s="26" t="s">
        <v>719</v>
      </c>
      <c r="E3" s="24">
        <v>12.5</v>
      </c>
      <c r="F3" s="25">
        <f>12.5/12</f>
        <v>1.0416666666666667</v>
      </c>
      <c r="G3" s="7"/>
      <c r="H3" s="1"/>
    </row>
    <row r="4" spans="1:8">
      <c r="A4" s="3" t="s">
        <v>897</v>
      </c>
      <c r="B4" s="18" t="s">
        <v>13</v>
      </c>
      <c r="C4" s="21" t="s">
        <v>71</v>
      </c>
      <c r="D4" s="26" t="s">
        <v>719</v>
      </c>
      <c r="E4" s="24">
        <v>12.9</v>
      </c>
      <c r="F4" s="25">
        <f>12.9/12</f>
        <v>1.075</v>
      </c>
      <c r="G4" s="7"/>
      <c r="H4" s="1"/>
    </row>
    <row r="5" spans="1:8">
      <c r="A5" s="3" t="s">
        <v>898</v>
      </c>
      <c r="B5" s="18" t="s">
        <v>164</v>
      </c>
      <c r="C5" s="21" t="s">
        <v>168</v>
      </c>
      <c r="D5" s="26" t="s">
        <v>719</v>
      </c>
      <c r="E5" s="24">
        <v>19.2</v>
      </c>
      <c r="F5" s="25">
        <f>19.2/12</f>
        <v>1.5999999999999999</v>
      </c>
      <c r="G5" s="7"/>
      <c r="H5" s="1"/>
    </row>
    <row r="6" spans="1:8">
      <c r="A6" s="3" t="s">
        <v>899</v>
      </c>
      <c r="B6" s="18" t="s">
        <v>164</v>
      </c>
      <c r="C6" s="21" t="s">
        <v>72</v>
      </c>
      <c r="D6" s="26" t="s">
        <v>719</v>
      </c>
      <c r="E6" s="24">
        <v>19.399999999999999</v>
      </c>
      <c r="F6" s="25">
        <f>19.4/12</f>
        <v>1.6166666666666665</v>
      </c>
      <c r="G6" s="7"/>
      <c r="H6" s="1"/>
    </row>
    <row r="7" spans="1:8">
      <c r="A7" s="3" t="s">
        <v>900</v>
      </c>
      <c r="B7" s="56" t="s">
        <v>73</v>
      </c>
      <c r="C7" s="21" t="s">
        <v>165</v>
      </c>
      <c r="D7" s="26" t="s">
        <v>719</v>
      </c>
      <c r="E7" s="24">
        <v>19.399999999999999</v>
      </c>
      <c r="F7" s="25">
        <f>19.4/12</f>
        <v>1.6166666666666665</v>
      </c>
      <c r="G7" s="7"/>
      <c r="H7" s="1"/>
    </row>
    <row r="8" spans="1:8">
      <c r="A8" s="3" t="s">
        <v>901</v>
      </c>
      <c r="B8" s="56" t="s">
        <v>73</v>
      </c>
      <c r="C8" s="57" t="s">
        <v>71</v>
      </c>
      <c r="D8" s="26" t="s">
        <v>719</v>
      </c>
      <c r="E8" s="24">
        <v>21</v>
      </c>
      <c r="F8" s="25">
        <f>21/12</f>
        <v>1.75</v>
      </c>
      <c r="G8" s="7"/>
      <c r="H8" s="1"/>
    </row>
    <row r="9" spans="1:8">
      <c r="A9" s="3" t="s">
        <v>902</v>
      </c>
      <c r="B9" s="56" t="s">
        <v>73</v>
      </c>
      <c r="C9" s="21" t="s">
        <v>166</v>
      </c>
      <c r="D9" s="26" t="s">
        <v>719</v>
      </c>
      <c r="E9" s="24">
        <v>24.4</v>
      </c>
      <c r="F9" s="25">
        <f>24.4/12</f>
        <v>2.0333333333333332</v>
      </c>
      <c r="G9" s="7"/>
      <c r="H9" s="1"/>
    </row>
    <row r="10" spans="1:8">
      <c r="A10" s="3" t="s">
        <v>903</v>
      </c>
      <c r="B10" s="56" t="s">
        <v>167</v>
      </c>
      <c r="C10" s="21" t="s">
        <v>169</v>
      </c>
      <c r="D10" s="26" t="s">
        <v>719</v>
      </c>
      <c r="E10" s="24">
        <v>14.5</v>
      </c>
      <c r="F10" s="25">
        <f>14.5/12</f>
        <v>1.2083333333333333</v>
      </c>
      <c r="G10" s="7"/>
      <c r="H10" s="1"/>
    </row>
    <row r="11" spans="1:8">
      <c r="A11" s="3" t="s">
        <v>904</v>
      </c>
      <c r="B11" s="56" t="s">
        <v>167</v>
      </c>
      <c r="C11" s="21" t="s">
        <v>170</v>
      </c>
      <c r="D11" s="26" t="s">
        <v>719</v>
      </c>
      <c r="E11" s="24">
        <v>16.5</v>
      </c>
      <c r="F11" s="25">
        <f>16.5/12</f>
        <v>1.375</v>
      </c>
      <c r="G11" s="7"/>
      <c r="H11" s="1"/>
    </row>
    <row r="12" spans="1:8" ht="24.95" customHeight="1">
      <c r="A12" s="58"/>
      <c r="C12" s="58"/>
      <c r="D12" s="59"/>
      <c r="E12" s="59"/>
      <c r="F12" s="60"/>
      <c r="G12" s="65"/>
      <c r="H12" s="1"/>
    </row>
    <row r="13" spans="1:8" ht="26.25">
      <c r="A13" s="10" t="s">
        <v>69</v>
      </c>
      <c r="G13" s="14"/>
      <c r="H13" s="1"/>
    </row>
    <row r="14" spans="1:8">
      <c r="A14" s="2" t="s">
        <v>8</v>
      </c>
      <c r="B14" s="89" t="s">
        <v>9</v>
      </c>
      <c r="C14" s="90"/>
      <c r="D14" s="91"/>
      <c r="E14" s="29" t="s">
        <v>10</v>
      </c>
      <c r="F14" s="20" t="s">
        <v>855</v>
      </c>
      <c r="G14" s="9" t="s">
        <v>704</v>
      </c>
      <c r="H14" s="1"/>
    </row>
    <row r="15" spans="1:8">
      <c r="A15" s="3" t="s">
        <v>905</v>
      </c>
      <c r="B15" s="18" t="s">
        <v>13</v>
      </c>
      <c r="C15" t="s">
        <v>171</v>
      </c>
      <c r="D15" s="11" t="s">
        <v>202</v>
      </c>
      <c r="E15" s="30">
        <v>0.9</v>
      </c>
      <c r="F15" s="13">
        <f>0.9*5</f>
        <v>4.5</v>
      </c>
      <c r="G15" s="6"/>
      <c r="H15" s="1"/>
    </row>
    <row r="16" spans="1:8">
      <c r="A16" s="3" t="s">
        <v>907</v>
      </c>
      <c r="B16" s="18" t="s">
        <v>13</v>
      </c>
      <c r="C16" s="21" t="s">
        <v>62</v>
      </c>
      <c r="D16" s="22" t="s">
        <v>57</v>
      </c>
      <c r="E16" s="30">
        <v>0.64</v>
      </c>
      <c r="F16" s="61">
        <f>0.64*5</f>
        <v>3.2</v>
      </c>
      <c r="G16" s="6"/>
      <c r="H16" s="1"/>
    </row>
    <row r="17" spans="1:8">
      <c r="A17" s="3" t="s">
        <v>906</v>
      </c>
      <c r="B17" s="18" t="s">
        <v>13</v>
      </c>
      <c r="C17" s="21" t="s">
        <v>172</v>
      </c>
      <c r="D17" s="22" t="s">
        <v>61</v>
      </c>
      <c r="E17" s="30">
        <v>0.84</v>
      </c>
      <c r="F17" s="61">
        <v>2.63</v>
      </c>
      <c r="G17" s="6"/>
      <c r="H17" s="1"/>
    </row>
    <row r="18" spans="1:8">
      <c r="A18" s="3" t="s">
        <v>908</v>
      </c>
      <c r="B18" s="18" t="s">
        <v>13</v>
      </c>
      <c r="C18" s="21" t="s">
        <v>173</v>
      </c>
      <c r="D18" s="22" t="s">
        <v>61</v>
      </c>
      <c r="E18" s="30">
        <v>0.95</v>
      </c>
      <c r="F18" s="61">
        <v>2.79</v>
      </c>
      <c r="G18" s="6"/>
      <c r="H18" s="1"/>
    </row>
    <row r="19" spans="1:8">
      <c r="A19" s="3" t="s">
        <v>909</v>
      </c>
      <c r="B19" s="18" t="s">
        <v>13</v>
      </c>
      <c r="C19" s="21" t="s">
        <v>174</v>
      </c>
      <c r="D19" s="22" t="s">
        <v>61</v>
      </c>
      <c r="E19" s="30">
        <v>1.0900000000000001</v>
      </c>
      <c r="F19" s="61">
        <v>3.21</v>
      </c>
      <c r="G19" s="6"/>
      <c r="H19" s="1"/>
    </row>
    <row r="20" spans="1:8">
      <c r="A20" s="3" t="s">
        <v>910</v>
      </c>
      <c r="B20" s="18" t="s">
        <v>60</v>
      </c>
      <c r="C20" s="21" t="s">
        <v>175</v>
      </c>
      <c r="D20" s="22" t="s">
        <v>66</v>
      </c>
      <c r="E20" s="30">
        <v>1.29</v>
      </c>
      <c r="F20" s="61">
        <v>7.59</v>
      </c>
      <c r="G20" s="6"/>
      <c r="H20" s="1"/>
    </row>
    <row r="21" spans="1:8">
      <c r="A21" s="3" t="s">
        <v>911</v>
      </c>
      <c r="B21" s="18" t="s">
        <v>60</v>
      </c>
      <c r="C21" s="21" t="s">
        <v>176</v>
      </c>
      <c r="D21" s="22" t="s">
        <v>61</v>
      </c>
      <c r="E21" s="30">
        <v>1.6</v>
      </c>
      <c r="F21" s="61">
        <v>4.71</v>
      </c>
      <c r="G21" s="7"/>
      <c r="H21" s="1"/>
    </row>
    <row r="22" spans="1:8">
      <c r="A22" s="3" t="s">
        <v>912</v>
      </c>
      <c r="B22" s="18" t="s">
        <v>60</v>
      </c>
      <c r="C22" s="21" t="s">
        <v>177</v>
      </c>
      <c r="D22" s="22" t="s">
        <v>61</v>
      </c>
      <c r="E22" s="30">
        <v>1.84</v>
      </c>
      <c r="F22" s="61">
        <v>5.41</v>
      </c>
      <c r="G22" s="7"/>
    </row>
    <row r="23" spans="1:8">
      <c r="A23" s="3" t="s">
        <v>913</v>
      </c>
      <c r="B23" s="18" t="s">
        <v>13</v>
      </c>
      <c r="C23" s="21" t="s">
        <v>64</v>
      </c>
      <c r="D23" s="22" t="s">
        <v>65</v>
      </c>
      <c r="E23" s="30">
        <v>1.6</v>
      </c>
      <c r="F23" s="61">
        <f>1.6*4</f>
        <v>6.4</v>
      </c>
      <c r="G23" s="7"/>
    </row>
    <row r="24" spans="1:8" ht="24.95" customHeight="1">
      <c r="G24" s="14"/>
    </row>
    <row r="25" spans="1:8" ht="26.25">
      <c r="A25" s="10" t="s">
        <v>178</v>
      </c>
      <c r="G25" s="14"/>
    </row>
    <row r="26" spans="1:8">
      <c r="A26" s="2" t="s">
        <v>8</v>
      </c>
      <c r="B26" s="89" t="s">
        <v>9</v>
      </c>
      <c r="C26" s="90"/>
      <c r="D26" s="91"/>
      <c r="E26" s="29" t="s">
        <v>10</v>
      </c>
      <c r="F26" s="20" t="s">
        <v>858</v>
      </c>
      <c r="G26" s="9" t="s">
        <v>704</v>
      </c>
    </row>
    <row r="27" spans="1:8">
      <c r="A27" s="3" t="s">
        <v>914</v>
      </c>
      <c r="B27" s="18" t="s">
        <v>13</v>
      </c>
      <c r="C27" s="62" t="s">
        <v>638</v>
      </c>
      <c r="D27" s="11" t="s">
        <v>74</v>
      </c>
      <c r="E27" s="30">
        <v>1.95</v>
      </c>
      <c r="F27" s="13">
        <f>1.95*4</f>
        <v>7.8</v>
      </c>
      <c r="G27" s="6"/>
    </row>
    <row r="28" spans="1:8">
      <c r="A28" s="3" t="s">
        <v>915</v>
      </c>
      <c r="B28" s="18" t="s">
        <v>13</v>
      </c>
      <c r="C28" s="63" t="s">
        <v>639</v>
      </c>
      <c r="D28" s="22" t="s">
        <v>74</v>
      </c>
      <c r="E28" s="30">
        <v>1.95</v>
      </c>
      <c r="F28" s="61">
        <f>1.95*4</f>
        <v>7.8</v>
      </c>
      <c r="G28" s="6"/>
    </row>
    <row r="29" spans="1:8" ht="24.95" customHeight="1">
      <c r="C29" s="62"/>
      <c r="G29" s="66"/>
    </row>
    <row r="30" spans="1:8" ht="26.25">
      <c r="A30" s="10" t="s">
        <v>179</v>
      </c>
      <c r="B30" s="38"/>
      <c r="C30" s="38"/>
      <c r="G30" s="14"/>
    </row>
    <row r="31" spans="1:8">
      <c r="A31" s="2" t="s">
        <v>8</v>
      </c>
      <c r="B31" s="92" t="s">
        <v>9</v>
      </c>
      <c r="C31" s="92"/>
      <c r="D31" s="93"/>
      <c r="E31" s="29" t="s">
        <v>10</v>
      </c>
      <c r="F31" s="27" t="s">
        <v>10</v>
      </c>
      <c r="G31" s="9" t="s">
        <v>704</v>
      </c>
    </row>
    <row r="32" spans="1:8">
      <c r="A32" s="3" t="s">
        <v>916</v>
      </c>
      <c r="B32" s="18" t="s">
        <v>13</v>
      </c>
      <c r="C32" s="21" t="s">
        <v>165</v>
      </c>
      <c r="D32" s="26" t="s">
        <v>70</v>
      </c>
      <c r="E32" s="24">
        <v>1.25</v>
      </c>
      <c r="F32" s="25">
        <v>1.25</v>
      </c>
      <c r="G32" s="7"/>
    </row>
    <row r="33" spans="1:7">
      <c r="A33" s="3" t="s">
        <v>917</v>
      </c>
      <c r="B33" s="18" t="s">
        <v>13</v>
      </c>
      <c r="C33" s="21" t="s">
        <v>71</v>
      </c>
      <c r="D33" s="26" t="s">
        <v>70</v>
      </c>
      <c r="E33" s="24">
        <v>1.39</v>
      </c>
      <c r="F33" s="25">
        <v>1.39</v>
      </c>
      <c r="G33" s="7"/>
    </row>
    <row r="34" spans="1:7">
      <c r="A34" s="3" t="s">
        <v>918</v>
      </c>
      <c r="B34" s="18" t="s">
        <v>181</v>
      </c>
      <c r="C34" s="21" t="s">
        <v>63</v>
      </c>
      <c r="D34" s="26" t="s">
        <v>180</v>
      </c>
      <c r="E34" s="24">
        <v>1.59</v>
      </c>
      <c r="F34" s="25">
        <v>9.64</v>
      </c>
      <c r="G34" s="7"/>
    </row>
    <row r="35" spans="1:7">
      <c r="A35" s="3" t="s">
        <v>192</v>
      </c>
      <c r="B35" s="18" t="s">
        <v>181</v>
      </c>
      <c r="C35" s="21" t="s">
        <v>182</v>
      </c>
      <c r="D35" s="26" t="s">
        <v>65</v>
      </c>
      <c r="E35" s="24">
        <v>3.29</v>
      </c>
      <c r="F35" s="25">
        <f>3.29*4</f>
        <v>13.16</v>
      </c>
      <c r="G35" s="7"/>
    </row>
    <row r="36" spans="1:7" ht="24.95" customHeight="1">
      <c r="B36" s="34"/>
      <c r="C36" s="34"/>
      <c r="D36" s="35"/>
      <c r="E36" s="35"/>
      <c r="F36" s="64"/>
      <c r="G36" s="14"/>
    </row>
    <row r="37" spans="1:7" ht="26.25">
      <c r="A37" s="10" t="s">
        <v>184</v>
      </c>
      <c r="C37" s="34"/>
      <c r="D37" s="35"/>
      <c r="E37" s="35"/>
      <c r="F37" s="64"/>
      <c r="G37" s="14"/>
    </row>
    <row r="38" spans="1:7">
      <c r="A38" s="2" t="s">
        <v>8</v>
      </c>
      <c r="B38" s="92" t="s">
        <v>9</v>
      </c>
      <c r="C38" s="92"/>
      <c r="D38" s="93"/>
      <c r="E38" s="29" t="s">
        <v>10</v>
      </c>
      <c r="F38" s="27" t="s">
        <v>858</v>
      </c>
      <c r="G38" s="9" t="s">
        <v>704</v>
      </c>
    </row>
    <row r="39" spans="1:7">
      <c r="A39" s="3" t="s">
        <v>193</v>
      </c>
      <c r="B39" s="18" t="s">
        <v>185</v>
      </c>
      <c r="C39" s="21" t="s">
        <v>186</v>
      </c>
      <c r="D39" s="26" t="s">
        <v>70</v>
      </c>
      <c r="E39" s="24">
        <v>3.29</v>
      </c>
      <c r="F39" s="25">
        <v>3.29</v>
      </c>
      <c r="G39" s="7"/>
    </row>
    <row r="40" spans="1:7">
      <c r="A40" s="3" t="s">
        <v>194</v>
      </c>
      <c r="B40" s="18" t="s">
        <v>185</v>
      </c>
      <c r="C40" s="21" t="s">
        <v>187</v>
      </c>
      <c r="D40" s="26" t="s">
        <v>70</v>
      </c>
      <c r="E40" s="24">
        <v>2.59</v>
      </c>
      <c r="F40" s="25">
        <v>2.59</v>
      </c>
      <c r="G40" s="7"/>
    </row>
    <row r="41" spans="1:7">
      <c r="A41" s="3" t="s">
        <v>195</v>
      </c>
      <c r="B41" s="18" t="s">
        <v>185</v>
      </c>
      <c r="C41" s="21" t="s">
        <v>188</v>
      </c>
      <c r="D41" s="26" t="s">
        <v>70</v>
      </c>
      <c r="E41" s="24">
        <v>3.29</v>
      </c>
      <c r="F41" s="25">
        <v>3.29</v>
      </c>
      <c r="G41" s="7"/>
    </row>
    <row r="42" spans="1:7">
      <c r="A42" s="3" t="s">
        <v>196</v>
      </c>
      <c r="B42" s="18" t="s">
        <v>185</v>
      </c>
      <c r="C42" s="21" t="s">
        <v>189</v>
      </c>
      <c r="D42" s="26" t="s">
        <v>70</v>
      </c>
      <c r="E42" s="24">
        <v>2.69</v>
      </c>
      <c r="F42" s="25">
        <v>2.69</v>
      </c>
      <c r="G42" s="7"/>
    </row>
    <row r="43" spans="1:7">
      <c r="A43" s="3" t="s">
        <v>197</v>
      </c>
      <c r="B43" s="18" t="s">
        <v>185</v>
      </c>
      <c r="C43" s="21" t="s">
        <v>190</v>
      </c>
      <c r="D43" s="26" t="s">
        <v>70</v>
      </c>
      <c r="E43" s="24">
        <v>2.69</v>
      </c>
      <c r="F43" s="25">
        <v>2.39</v>
      </c>
      <c r="G43" s="7"/>
    </row>
    <row r="44" spans="1:7">
      <c r="A44" s="3" t="s">
        <v>198</v>
      </c>
      <c r="B44" s="18" t="s">
        <v>185</v>
      </c>
      <c r="C44" s="21" t="s">
        <v>191</v>
      </c>
      <c r="D44" s="26" t="s">
        <v>70</v>
      </c>
      <c r="E44" s="24">
        <v>2.39</v>
      </c>
      <c r="F44" s="25">
        <v>2.39</v>
      </c>
      <c r="G44" s="7"/>
    </row>
    <row r="45" spans="1:7">
      <c r="A45" s="3" t="s">
        <v>201</v>
      </c>
      <c r="B45" s="18" t="s">
        <v>183</v>
      </c>
      <c r="C45" s="21" t="s">
        <v>178</v>
      </c>
      <c r="D45" s="26" t="s">
        <v>199</v>
      </c>
      <c r="E45" s="24">
        <v>2.59</v>
      </c>
      <c r="F45" s="25">
        <f>2.59*5</f>
        <v>12.95</v>
      </c>
      <c r="G45" s="7"/>
    </row>
    <row r="46" spans="1:7">
      <c r="A46" s="3" t="s">
        <v>919</v>
      </c>
      <c r="B46" s="18" t="s">
        <v>183</v>
      </c>
      <c r="C46" s="21" t="s">
        <v>200</v>
      </c>
      <c r="D46" s="26" t="s">
        <v>705</v>
      </c>
      <c r="E46" s="24">
        <v>0.75</v>
      </c>
      <c r="F46" s="25">
        <f>0.75*10</f>
        <v>7.5</v>
      </c>
      <c r="G46" s="7"/>
    </row>
    <row r="50" spans="1:3" ht="26.25">
      <c r="A50" s="10"/>
      <c r="B50" s="38"/>
      <c r="C50" s="38"/>
    </row>
  </sheetData>
  <sheetProtection algorithmName="SHA-512" hashValue="zEKwmV/Zq3q+RdWXneGEQ2hRhdzEQtUDAbpdODCSMGL6sS4jeYVRH5+LrFHoMTLNaFcBogj5L+jnXzZwiUDWpw==" saltValue="EDka1FrPhov/iOSsnVQWjQ==" spinCount="100000" sheet="1" objects="1" scenarios="1"/>
  <mergeCells count="5">
    <mergeCell ref="B14:D14"/>
    <mergeCell ref="B2:D2"/>
    <mergeCell ref="B31:D31"/>
    <mergeCell ref="B26:D26"/>
    <mergeCell ref="B38:D38"/>
  </mergeCells>
  <phoneticPr fontId="4" type="noConversion"/>
  <pageMargins left="0.19685039370078741" right="0.19685039370078741" top="0.39370078740157483" bottom="0.39370078740157483" header="0" footer="0"/>
  <pageSetup paperSize="9" scale="6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29AC-A228-43FD-AEB9-4792F8A31E28}">
  <dimension ref="A1:G250"/>
  <sheetViews>
    <sheetView view="pageBreakPreview" zoomScale="115" zoomScaleNormal="100" zoomScaleSheetLayoutView="115" workbookViewId="0">
      <selection activeCell="I13" sqref="I13"/>
    </sheetView>
  </sheetViews>
  <sheetFormatPr baseColWidth="10" defaultRowHeight="15"/>
  <cols>
    <col min="1" max="1" width="8.28515625" customWidth="1"/>
    <col min="2" max="2" width="31.28515625" bestFit="1" customWidth="1"/>
    <col min="3" max="3" width="44" bestFit="1" customWidth="1"/>
    <col min="4" max="4" width="19.140625" style="11" bestFit="1" customWidth="1"/>
    <col min="5" max="5" width="9.7109375" style="11" customWidth="1"/>
    <col min="6" max="6" width="10.7109375" style="54" customWidth="1"/>
    <col min="7" max="7" width="10.7109375" style="5" customWidth="1"/>
  </cols>
  <sheetData>
    <row r="1" spans="1:7" ht="26.25">
      <c r="A1" s="67" t="s">
        <v>1</v>
      </c>
      <c r="B1" s="68"/>
      <c r="C1" s="68"/>
      <c r="D1" s="69"/>
      <c r="E1" s="69"/>
      <c r="F1" s="70"/>
      <c r="G1" s="82"/>
    </row>
    <row r="2" spans="1:7">
      <c r="A2" s="2" t="s">
        <v>8</v>
      </c>
      <c r="B2" s="15" t="s">
        <v>9</v>
      </c>
      <c r="C2" s="16"/>
      <c r="D2" s="3"/>
      <c r="E2" s="29" t="s">
        <v>10</v>
      </c>
      <c r="F2" s="27" t="s">
        <v>858</v>
      </c>
      <c r="G2" s="9" t="s">
        <v>704</v>
      </c>
    </row>
    <row r="3" spans="1:7">
      <c r="A3" s="3" t="s">
        <v>920</v>
      </c>
      <c r="B3" s="18" t="s">
        <v>13</v>
      </c>
      <c r="C3" s="21" t="s">
        <v>232</v>
      </c>
      <c r="D3" s="71" t="s">
        <v>242</v>
      </c>
      <c r="E3" s="24">
        <v>1.05</v>
      </c>
      <c r="F3" s="25">
        <v>1.05</v>
      </c>
      <c r="G3" s="7"/>
    </row>
    <row r="4" spans="1:7">
      <c r="A4" s="3" t="s">
        <v>925</v>
      </c>
      <c r="B4" s="18" t="s">
        <v>13</v>
      </c>
      <c r="C4" s="21" t="s">
        <v>233</v>
      </c>
      <c r="D4" s="71" t="s">
        <v>221</v>
      </c>
      <c r="E4" s="24">
        <v>1.45</v>
      </c>
      <c r="F4" s="25">
        <v>2.9</v>
      </c>
      <c r="G4" s="7"/>
    </row>
    <row r="5" spans="1:7">
      <c r="A5" s="3" t="s">
        <v>926</v>
      </c>
      <c r="B5" s="18" t="s">
        <v>234</v>
      </c>
      <c r="C5" s="21" t="s">
        <v>235</v>
      </c>
      <c r="D5" s="71" t="s">
        <v>236</v>
      </c>
      <c r="E5" s="24">
        <v>1.99</v>
      </c>
      <c r="F5" s="25">
        <v>4.42</v>
      </c>
      <c r="G5" s="7"/>
    </row>
    <row r="6" spans="1:7">
      <c r="A6" s="3" t="s">
        <v>922</v>
      </c>
      <c r="B6" s="18" t="s">
        <v>234</v>
      </c>
      <c r="C6" s="21" t="s">
        <v>237</v>
      </c>
      <c r="D6" s="71" t="s">
        <v>236</v>
      </c>
      <c r="E6" s="24">
        <v>1.99</v>
      </c>
      <c r="F6" s="25">
        <v>4.42</v>
      </c>
      <c r="G6" s="7"/>
    </row>
    <row r="7" spans="1:7">
      <c r="A7" s="3" t="s">
        <v>921</v>
      </c>
      <c r="B7" s="18" t="s">
        <v>234</v>
      </c>
      <c r="C7" s="21" t="s">
        <v>238</v>
      </c>
      <c r="D7" s="71" t="s">
        <v>239</v>
      </c>
      <c r="E7" s="24">
        <v>1.99</v>
      </c>
      <c r="F7" s="25">
        <v>2.95</v>
      </c>
      <c r="G7" s="7"/>
    </row>
    <row r="8" spans="1:7">
      <c r="A8" s="3" t="s">
        <v>923</v>
      </c>
      <c r="B8" s="18" t="s">
        <v>234</v>
      </c>
      <c r="C8" s="21" t="s">
        <v>240</v>
      </c>
      <c r="D8" s="71" t="s">
        <v>239</v>
      </c>
      <c r="E8" s="24">
        <v>1.99</v>
      </c>
      <c r="F8" s="25">
        <v>2.95</v>
      </c>
      <c r="G8" s="7"/>
    </row>
    <row r="9" spans="1:7">
      <c r="A9" s="3" t="s">
        <v>924</v>
      </c>
      <c r="B9" s="18" t="s">
        <v>220</v>
      </c>
      <c r="C9" s="21" t="s">
        <v>570</v>
      </c>
      <c r="D9" s="71" t="s">
        <v>221</v>
      </c>
      <c r="E9" s="24">
        <v>1.99</v>
      </c>
      <c r="F9" s="25">
        <v>3.98</v>
      </c>
      <c r="G9" s="7"/>
    </row>
    <row r="10" spans="1:7">
      <c r="A10" s="3" t="s">
        <v>927</v>
      </c>
      <c r="B10" s="18" t="s">
        <v>220</v>
      </c>
      <c r="C10" s="21" t="s">
        <v>571</v>
      </c>
      <c r="D10" s="71" t="s">
        <v>223</v>
      </c>
      <c r="E10" s="24">
        <v>1.99</v>
      </c>
      <c r="F10" s="25">
        <v>2.65</v>
      </c>
      <c r="G10" s="7"/>
    </row>
    <row r="11" spans="1:7">
      <c r="A11" s="3" t="s">
        <v>928</v>
      </c>
      <c r="B11" s="18" t="s">
        <v>220</v>
      </c>
      <c r="C11" s="21" t="s">
        <v>572</v>
      </c>
      <c r="D11" s="71" t="s">
        <v>221</v>
      </c>
      <c r="E11" s="24">
        <v>2.65</v>
      </c>
      <c r="F11" s="25">
        <v>5.3</v>
      </c>
      <c r="G11" s="7"/>
    </row>
    <row r="12" spans="1:7" ht="23.25" customHeight="1">
      <c r="G12" s="65"/>
    </row>
    <row r="13" spans="1:7" ht="26.25">
      <c r="A13" s="10" t="s">
        <v>663</v>
      </c>
      <c r="G13" s="82"/>
    </row>
    <row r="14" spans="1:7">
      <c r="A14" s="2" t="s">
        <v>8</v>
      </c>
      <c r="B14" s="15" t="s">
        <v>9</v>
      </c>
      <c r="C14" s="16"/>
      <c r="D14" s="3"/>
      <c r="E14" s="29" t="s">
        <v>10</v>
      </c>
      <c r="F14" s="27" t="s">
        <v>857</v>
      </c>
      <c r="G14" s="9" t="s">
        <v>704</v>
      </c>
    </row>
    <row r="15" spans="1:7">
      <c r="A15" s="3" t="s">
        <v>929</v>
      </c>
      <c r="B15" s="21" t="s">
        <v>17</v>
      </c>
      <c r="C15" s="21" t="s">
        <v>576</v>
      </c>
      <c r="D15" s="71" t="s">
        <v>92</v>
      </c>
      <c r="E15" s="72">
        <v>1.59</v>
      </c>
      <c r="F15" s="61">
        <v>1.59</v>
      </c>
      <c r="G15" s="7"/>
    </row>
    <row r="16" spans="1:7">
      <c r="A16" s="3" t="s">
        <v>930</v>
      </c>
      <c r="B16" s="21" t="s">
        <v>278</v>
      </c>
      <c r="C16" s="21" t="s">
        <v>283</v>
      </c>
      <c r="D16" s="71" t="s">
        <v>279</v>
      </c>
      <c r="E16" s="72">
        <v>2.99</v>
      </c>
      <c r="F16" s="61">
        <f>2.99/6</f>
        <v>0.49833333333333335</v>
      </c>
      <c r="G16" s="7"/>
    </row>
    <row r="17" spans="1:7">
      <c r="A17" s="3" t="s">
        <v>931</v>
      </c>
      <c r="B17" s="21" t="s">
        <v>278</v>
      </c>
      <c r="C17" s="21" t="s">
        <v>280</v>
      </c>
      <c r="D17" s="71" t="s">
        <v>279</v>
      </c>
      <c r="E17" s="72">
        <v>1.49</v>
      </c>
      <c r="F17" s="61">
        <f>1.49/6</f>
        <v>0.24833333333333332</v>
      </c>
      <c r="G17" s="7"/>
    </row>
    <row r="18" spans="1:7">
      <c r="A18" s="3" t="s">
        <v>932</v>
      </c>
      <c r="B18" s="21" t="s">
        <v>13</v>
      </c>
      <c r="C18" s="21" t="s">
        <v>282</v>
      </c>
      <c r="D18" s="71" t="s">
        <v>279</v>
      </c>
      <c r="E18" s="72">
        <v>0.79</v>
      </c>
      <c r="F18" s="61">
        <f>0.79/6</f>
        <v>0.13166666666666668</v>
      </c>
      <c r="G18" s="7"/>
    </row>
    <row r="19" spans="1:7">
      <c r="A19" s="3" t="s">
        <v>933</v>
      </c>
      <c r="B19" s="21" t="s">
        <v>13</v>
      </c>
      <c r="C19" s="21" t="s">
        <v>281</v>
      </c>
      <c r="D19" s="71" t="s">
        <v>279</v>
      </c>
      <c r="E19" s="72">
        <v>0.79</v>
      </c>
      <c r="F19" s="61">
        <f>0.79/6</f>
        <v>0.13166666666666668</v>
      </c>
      <c r="G19" s="7"/>
    </row>
    <row r="20" spans="1:7">
      <c r="A20" s="3" t="s">
        <v>934</v>
      </c>
      <c r="B20" s="21" t="s">
        <v>13</v>
      </c>
      <c r="C20" s="21" t="s">
        <v>577</v>
      </c>
      <c r="D20" s="71" t="s">
        <v>584</v>
      </c>
      <c r="E20" s="72">
        <v>1.05</v>
      </c>
      <c r="F20" s="61">
        <f>1.05/5</f>
        <v>0.21000000000000002</v>
      </c>
      <c r="G20" s="7"/>
    </row>
    <row r="21" spans="1:7">
      <c r="A21" s="3" t="s">
        <v>935</v>
      </c>
      <c r="B21" s="21" t="s">
        <v>278</v>
      </c>
      <c r="C21" s="21" t="s">
        <v>577</v>
      </c>
      <c r="D21" s="71" t="s">
        <v>578</v>
      </c>
      <c r="E21" s="72">
        <v>2.99</v>
      </c>
      <c r="F21" s="61">
        <f>2.99/8</f>
        <v>0.37375000000000003</v>
      </c>
      <c r="G21" s="7"/>
    </row>
    <row r="22" spans="1:7">
      <c r="A22" s="3" t="s">
        <v>936</v>
      </c>
      <c r="B22" s="21" t="s">
        <v>579</v>
      </c>
      <c r="C22" s="21" t="s">
        <v>580</v>
      </c>
      <c r="D22" s="71" t="s">
        <v>378</v>
      </c>
      <c r="E22" s="72">
        <v>2.15</v>
      </c>
      <c r="F22" s="61">
        <f>2.15/2</f>
        <v>1.075</v>
      </c>
      <c r="G22" s="7"/>
    </row>
    <row r="23" spans="1:7">
      <c r="A23" s="3" t="s">
        <v>937</v>
      </c>
      <c r="B23" s="21" t="s">
        <v>579</v>
      </c>
      <c r="C23" s="21" t="s">
        <v>581</v>
      </c>
      <c r="D23" s="71" t="s">
        <v>279</v>
      </c>
      <c r="E23" s="72">
        <v>3.99</v>
      </c>
      <c r="F23" s="61">
        <f>3.99/6</f>
        <v>0.66500000000000004</v>
      </c>
      <c r="G23" s="7"/>
    </row>
    <row r="24" spans="1:7">
      <c r="A24" s="3" t="s">
        <v>938</v>
      </c>
      <c r="B24" s="21" t="s">
        <v>17</v>
      </c>
      <c r="C24" s="21" t="s">
        <v>582</v>
      </c>
      <c r="D24" s="71" t="s">
        <v>583</v>
      </c>
      <c r="E24" s="72">
        <v>2.15</v>
      </c>
      <c r="F24" s="61">
        <f>2.15/4</f>
        <v>0.53749999999999998</v>
      </c>
      <c r="G24" s="7"/>
    </row>
    <row r="25" spans="1:7" ht="24.95" customHeight="1">
      <c r="E25" s="58"/>
      <c r="G25" s="14"/>
    </row>
    <row r="26" spans="1:7" ht="26.25">
      <c r="A26" s="10" t="s">
        <v>662</v>
      </c>
      <c r="G26" s="14"/>
    </row>
    <row r="27" spans="1:7">
      <c r="A27" s="2" t="s">
        <v>8</v>
      </c>
      <c r="B27" s="15" t="s">
        <v>9</v>
      </c>
      <c r="C27" s="16"/>
      <c r="D27" s="3"/>
      <c r="E27" s="29" t="s">
        <v>10</v>
      </c>
      <c r="F27" s="27" t="s">
        <v>859</v>
      </c>
      <c r="G27" s="9" t="s">
        <v>704</v>
      </c>
    </row>
    <row r="28" spans="1:7">
      <c r="B28" s="15" t="s">
        <v>668</v>
      </c>
      <c r="C28" s="21"/>
      <c r="D28" s="23"/>
      <c r="E28" s="22"/>
      <c r="F28" s="73"/>
      <c r="G28" s="83"/>
    </row>
    <row r="29" spans="1:7">
      <c r="A29" s="18" t="s">
        <v>938</v>
      </c>
      <c r="B29" s="18" t="s">
        <v>13</v>
      </c>
      <c r="C29" s="21" t="s">
        <v>228</v>
      </c>
      <c r="D29" s="71" t="s">
        <v>225</v>
      </c>
      <c r="E29" s="24">
        <v>0.89</v>
      </c>
      <c r="F29" s="25">
        <f>0.89/2</f>
        <v>0.44500000000000001</v>
      </c>
      <c r="G29" s="7"/>
    </row>
    <row r="30" spans="1:7">
      <c r="A30" s="18" t="s">
        <v>939</v>
      </c>
      <c r="B30" s="18" t="s">
        <v>434</v>
      </c>
      <c r="C30" s="21" t="s">
        <v>228</v>
      </c>
      <c r="D30" s="71" t="s">
        <v>249</v>
      </c>
      <c r="E30" s="24">
        <v>1.59</v>
      </c>
      <c r="F30" s="25">
        <f>1.59/1.2</f>
        <v>1.3250000000000002</v>
      </c>
      <c r="G30" s="7"/>
    </row>
    <row r="31" spans="1:7">
      <c r="A31" s="18" t="s">
        <v>940</v>
      </c>
      <c r="B31" s="18" t="s">
        <v>231</v>
      </c>
      <c r="C31" s="21" t="s">
        <v>228</v>
      </c>
      <c r="D31" s="71" t="s">
        <v>249</v>
      </c>
      <c r="E31" s="24">
        <v>1.49</v>
      </c>
      <c r="F31" s="25">
        <f>1.49/1.2</f>
        <v>1.2416666666666667</v>
      </c>
      <c r="G31" s="7"/>
    </row>
    <row r="32" spans="1:7">
      <c r="A32" s="18"/>
      <c r="B32" s="15" t="s">
        <v>669</v>
      </c>
      <c r="C32" s="21"/>
      <c r="D32" s="23"/>
      <c r="E32" s="74"/>
      <c r="F32" s="61"/>
      <c r="G32" s="83"/>
    </row>
    <row r="33" spans="1:7">
      <c r="A33" s="3" t="s">
        <v>941</v>
      </c>
      <c r="B33" s="18" t="s">
        <v>13</v>
      </c>
      <c r="C33" s="21" t="s">
        <v>248</v>
      </c>
      <c r="D33" s="71" t="s">
        <v>242</v>
      </c>
      <c r="E33" s="24">
        <v>1.05</v>
      </c>
      <c r="F33" s="25">
        <v>1.05</v>
      </c>
      <c r="G33" s="7"/>
    </row>
    <row r="34" spans="1:7">
      <c r="A34" s="3" t="s">
        <v>942</v>
      </c>
      <c r="B34" s="18" t="s">
        <v>434</v>
      </c>
      <c r="C34" s="21" t="s">
        <v>446</v>
      </c>
      <c r="D34" s="71" t="s">
        <v>447</v>
      </c>
      <c r="E34" s="24">
        <v>2.65</v>
      </c>
      <c r="F34" s="25">
        <f>2.65*1.25</f>
        <v>3.3125</v>
      </c>
      <c r="G34" s="7"/>
    </row>
    <row r="35" spans="1:7">
      <c r="A35" s="3" t="s">
        <v>943</v>
      </c>
      <c r="B35" s="18" t="s">
        <v>231</v>
      </c>
      <c r="C35" s="21" t="s">
        <v>451</v>
      </c>
      <c r="D35" s="71" t="s">
        <v>223</v>
      </c>
      <c r="E35" s="24">
        <v>2.79</v>
      </c>
      <c r="F35" s="25">
        <v>3.72</v>
      </c>
      <c r="G35" s="7"/>
    </row>
    <row r="36" spans="1:7">
      <c r="A36" s="18"/>
      <c r="B36" s="15" t="s">
        <v>671</v>
      </c>
      <c r="C36" s="21"/>
      <c r="D36" s="23"/>
      <c r="E36" s="74"/>
      <c r="F36" s="61"/>
      <c r="G36" s="83"/>
    </row>
    <row r="37" spans="1:7">
      <c r="A37" s="3" t="s">
        <v>944</v>
      </c>
      <c r="B37" s="18" t="s">
        <v>13</v>
      </c>
      <c r="C37" s="21" t="s">
        <v>458</v>
      </c>
      <c r="D37" s="71" t="s">
        <v>459</v>
      </c>
      <c r="E37" s="24">
        <v>1.25</v>
      </c>
      <c r="F37" s="25">
        <v>20.83</v>
      </c>
      <c r="G37" s="7"/>
    </row>
    <row r="38" spans="1:7">
      <c r="A38" s="3" t="s">
        <v>947</v>
      </c>
      <c r="B38" s="18" t="s">
        <v>13</v>
      </c>
      <c r="C38" s="21" t="s">
        <v>460</v>
      </c>
      <c r="D38" s="71" t="s">
        <v>74</v>
      </c>
      <c r="E38" s="24">
        <v>1.0900000000000001</v>
      </c>
      <c r="F38" s="25">
        <f>1.09*4</f>
        <v>4.3600000000000003</v>
      </c>
      <c r="G38" s="7"/>
    </row>
    <row r="39" spans="1:7">
      <c r="A39" s="3" t="s">
        <v>948</v>
      </c>
      <c r="B39" s="18" t="s">
        <v>434</v>
      </c>
      <c r="C39" s="21" t="s">
        <v>448</v>
      </c>
      <c r="D39" s="71" t="s">
        <v>74</v>
      </c>
      <c r="E39" s="24">
        <v>2.95</v>
      </c>
      <c r="F39" s="25">
        <f>2.95*4</f>
        <v>11.8</v>
      </c>
      <c r="G39" s="7"/>
    </row>
    <row r="40" spans="1:7">
      <c r="A40" s="3" t="s">
        <v>949</v>
      </c>
      <c r="B40" s="18" t="s">
        <v>434</v>
      </c>
      <c r="C40" s="21" t="s">
        <v>449</v>
      </c>
      <c r="D40" s="71" t="s">
        <v>74</v>
      </c>
      <c r="E40" s="24">
        <v>4.05</v>
      </c>
      <c r="F40" s="25">
        <f>4.05*4</f>
        <v>16.2</v>
      </c>
      <c r="G40" s="7"/>
    </row>
    <row r="41" spans="1:7">
      <c r="A41" s="3" t="s">
        <v>950</v>
      </c>
      <c r="B41" s="18" t="s">
        <v>434</v>
      </c>
      <c r="C41" s="21" t="s">
        <v>450</v>
      </c>
      <c r="D41" s="71" t="s">
        <v>163</v>
      </c>
      <c r="E41" s="24">
        <v>9.7899999999999991</v>
      </c>
      <c r="F41" s="25">
        <f>9.79/12</f>
        <v>0.8158333333333333</v>
      </c>
      <c r="G41" s="7"/>
    </row>
    <row r="42" spans="1:7">
      <c r="A42" s="3" t="s">
        <v>951</v>
      </c>
      <c r="B42" s="18" t="s">
        <v>231</v>
      </c>
      <c r="C42" s="21" t="s">
        <v>569</v>
      </c>
      <c r="D42" s="71" t="s">
        <v>452</v>
      </c>
      <c r="E42" s="24">
        <v>2.99</v>
      </c>
      <c r="F42" s="25">
        <f>2.99/3</f>
        <v>0.9966666666666667</v>
      </c>
      <c r="G42" s="7"/>
    </row>
    <row r="43" spans="1:7">
      <c r="A43" s="3" t="s">
        <v>952</v>
      </c>
      <c r="B43" s="18" t="s">
        <v>231</v>
      </c>
      <c r="C43" s="21" t="s">
        <v>453</v>
      </c>
      <c r="D43" s="71" t="s">
        <v>74</v>
      </c>
      <c r="E43" s="24">
        <v>2.99</v>
      </c>
      <c r="F43" s="25">
        <f>2.99*4</f>
        <v>11.96</v>
      </c>
      <c r="G43" s="7"/>
    </row>
    <row r="44" spans="1:7">
      <c r="A44" s="18"/>
      <c r="B44" s="15" t="s">
        <v>672</v>
      </c>
      <c r="C44" s="21"/>
      <c r="D44" s="22"/>
      <c r="E44" s="74"/>
      <c r="F44" s="61"/>
      <c r="G44" s="83"/>
    </row>
    <row r="45" spans="1:7">
      <c r="A45" s="3" t="s">
        <v>953</v>
      </c>
      <c r="B45" s="18" t="s">
        <v>13</v>
      </c>
      <c r="C45" s="21" t="s">
        <v>226</v>
      </c>
      <c r="D45" s="71" t="s">
        <v>227</v>
      </c>
      <c r="E45" s="24">
        <v>4.3</v>
      </c>
      <c r="F45" s="25">
        <f>4.3/40</f>
        <v>0.1075</v>
      </c>
      <c r="G45" s="7"/>
    </row>
    <row r="46" spans="1:7">
      <c r="A46" s="3" t="s">
        <v>954</v>
      </c>
      <c r="B46" s="18" t="s">
        <v>13</v>
      </c>
      <c r="C46" s="21" t="s">
        <v>229</v>
      </c>
      <c r="D46" s="71" t="s">
        <v>230</v>
      </c>
      <c r="E46" s="24">
        <v>3.25</v>
      </c>
      <c r="F46" s="25">
        <f>3.25/60</f>
        <v>5.4166666666666669E-2</v>
      </c>
      <c r="G46" s="7"/>
    </row>
    <row r="47" spans="1:7">
      <c r="A47" s="3" t="s">
        <v>955</v>
      </c>
      <c r="B47" s="18" t="s">
        <v>434</v>
      </c>
      <c r="C47" s="21" t="s">
        <v>435</v>
      </c>
      <c r="D47" s="71" t="s">
        <v>436</v>
      </c>
      <c r="E47" s="24">
        <v>10.95</v>
      </c>
      <c r="F47" s="25">
        <f>10.95/58</f>
        <v>0.18879310344827585</v>
      </c>
      <c r="G47" s="7"/>
    </row>
    <row r="48" spans="1:7">
      <c r="A48" s="3" t="s">
        <v>956</v>
      </c>
      <c r="B48" s="18" t="s">
        <v>434</v>
      </c>
      <c r="C48" s="21" t="s">
        <v>437</v>
      </c>
      <c r="D48" s="71" t="s">
        <v>438</v>
      </c>
      <c r="E48" s="24">
        <v>10.95</v>
      </c>
      <c r="F48" s="25">
        <f>10.95/54</f>
        <v>0.20277777777777775</v>
      </c>
      <c r="G48" s="7"/>
    </row>
    <row r="49" spans="1:7">
      <c r="A49" s="3" t="s">
        <v>957</v>
      </c>
      <c r="B49" s="18" t="s">
        <v>434</v>
      </c>
      <c r="C49" s="21" t="s">
        <v>439</v>
      </c>
      <c r="D49" s="71" t="s">
        <v>438</v>
      </c>
      <c r="E49" s="24">
        <v>10.95</v>
      </c>
      <c r="F49" s="25">
        <f>10.95/54</f>
        <v>0.20277777777777775</v>
      </c>
      <c r="G49" s="7"/>
    </row>
    <row r="50" spans="1:7">
      <c r="A50" s="3" t="s">
        <v>958</v>
      </c>
      <c r="B50" s="18" t="s">
        <v>434</v>
      </c>
      <c r="C50" s="21" t="s">
        <v>440</v>
      </c>
      <c r="D50" s="71" t="s">
        <v>441</v>
      </c>
      <c r="E50" s="24">
        <v>10.95</v>
      </c>
      <c r="F50" s="25">
        <f>10.95/48</f>
        <v>0.22812499999999999</v>
      </c>
      <c r="G50" s="7"/>
    </row>
    <row r="51" spans="1:7">
      <c r="A51" s="3" t="s">
        <v>959</v>
      </c>
      <c r="B51" s="18" t="s">
        <v>434</v>
      </c>
      <c r="C51" s="21" t="s">
        <v>442</v>
      </c>
      <c r="D51" s="71" t="s">
        <v>441</v>
      </c>
      <c r="E51" s="24">
        <v>11.95</v>
      </c>
      <c r="F51" s="25">
        <f>11.95/48</f>
        <v>0.24895833333333331</v>
      </c>
      <c r="G51" s="7"/>
    </row>
    <row r="52" spans="1:7">
      <c r="A52" s="3" t="s">
        <v>960</v>
      </c>
      <c r="B52" s="18" t="s">
        <v>434</v>
      </c>
      <c r="C52" s="21" t="s">
        <v>443</v>
      </c>
      <c r="D52" s="71" t="s">
        <v>444</v>
      </c>
      <c r="E52" s="24">
        <v>10.95</v>
      </c>
      <c r="F52" s="25">
        <f>10.95/73</f>
        <v>0.15</v>
      </c>
      <c r="G52" s="7"/>
    </row>
    <row r="53" spans="1:7">
      <c r="A53" s="3" t="s">
        <v>961</v>
      </c>
      <c r="B53" s="18" t="s">
        <v>220</v>
      </c>
      <c r="C53" s="21" t="s">
        <v>454</v>
      </c>
      <c r="D53" s="71" t="s">
        <v>455</v>
      </c>
      <c r="E53" s="24">
        <v>10.99</v>
      </c>
      <c r="F53" s="25">
        <f>10.99/70</f>
        <v>0.157</v>
      </c>
      <c r="G53" s="7"/>
    </row>
    <row r="54" spans="1:7">
      <c r="A54" s="3" t="s">
        <v>962</v>
      </c>
      <c r="B54" s="18" t="s">
        <v>220</v>
      </c>
      <c r="C54" s="21" t="s">
        <v>456</v>
      </c>
      <c r="D54" s="71" t="s">
        <v>359</v>
      </c>
      <c r="E54" s="24">
        <v>10.99</v>
      </c>
      <c r="F54" s="25">
        <f>10.99/50</f>
        <v>0.2198</v>
      </c>
      <c r="G54" s="7"/>
    </row>
    <row r="55" spans="1:7">
      <c r="A55" s="3" t="s">
        <v>963</v>
      </c>
      <c r="B55" s="18" t="s">
        <v>220</v>
      </c>
      <c r="C55" s="21" t="s">
        <v>456</v>
      </c>
      <c r="D55" s="71" t="s">
        <v>457</v>
      </c>
      <c r="E55" s="24">
        <v>6.45</v>
      </c>
      <c r="F55" s="25">
        <f>6.45/30</f>
        <v>0.215</v>
      </c>
      <c r="G55" s="7"/>
    </row>
    <row r="56" spans="1:7">
      <c r="A56" s="3" t="s">
        <v>964</v>
      </c>
      <c r="B56" s="18" t="s">
        <v>231</v>
      </c>
      <c r="C56" s="21" t="s">
        <v>568</v>
      </c>
      <c r="D56" s="71" t="s">
        <v>245</v>
      </c>
      <c r="E56" s="24">
        <v>11.45</v>
      </c>
      <c r="F56" s="25">
        <f>11.45/77</f>
        <v>0.1487012987012987</v>
      </c>
      <c r="G56" s="7"/>
    </row>
    <row r="57" spans="1:7">
      <c r="A57" s="3" t="s">
        <v>965</v>
      </c>
      <c r="B57" s="18" t="s">
        <v>231</v>
      </c>
      <c r="C57" s="21" t="s">
        <v>246</v>
      </c>
      <c r="D57" s="71" t="s">
        <v>247</v>
      </c>
      <c r="E57" s="24">
        <v>11.45</v>
      </c>
      <c r="F57" s="25">
        <f>11.45/57</f>
        <v>0.20087719298245613</v>
      </c>
      <c r="G57" s="7"/>
    </row>
    <row r="58" spans="1:7">
      <c r="A58" s="3" t="s">
        <v>966</v>
      </c>
      <c r="B58" s="18" t="s">
        <v>231</v>
      </c>
      <c r="C58" s="21" t="s">
        <v>445</v>
      </c>
      <c r="D58" s="71" t="s">
        <v>438</v>
      </c>
      <c r="E58" s="24">
        <v>11.45</v>
      </c>
      <c r="F58" s="25">
        <f>11.45/54</f>
        <v>0.21203703703703702</v>
      </c>
      <c r="G58" s="7"/>
    </row>
    <row r="59" spans="1:7" ht="24.95" customHeight="1">
      <c r="A59" s="58"/>
      <c r="B59" s="58"/>
      <c r="C59" s="58"/>
      <c r="D59" s="59"/>
      <c r="E59" s="59"/>
      <c r="F59" s="60"/>
      <c r="G59" s="65"/>
    </row>
    <row r="60" spans="1:7" ht="26.25">
      <c r="A60" s="10" t="s">
        <v>218</v>
      </c>
      <c r="G60" s="82"/>
    </row>
    <row r="61" spans="1:7">
      <c r="A61" s="2" t="s">
        <v>8</v>
      </c>
      <c r="B61" s="15" t="s">
        <v>9</v>
      </c>
      <c r="C61" s="16"/>
      <c r="D61" s="17"/>
      <c r="E61" s="29" t="s">
        <v>10</v>
      </c>
      <c r="F61" s="27" t="s">
        <v>858</v>
      </c>
      <c r="G61" s="9" t="s">
        <v>704</v>
      </c>
    </row>
    <row r="62" spans="1:7">
      <c r="A62" s="18"/>
      <c r="B62" s="15" t="s">
        <v>685</v>
      </c>
      <c r="C62" s="21"/>
      <c r="D62" s="22"/>
      <c r="E62" s="22"/>
      <c r="F62" s="73"/>
      <c r="G62" s="83"/>
    </row>
    <row r="63" spans="1:7">
      <c r="A63" s="3" t="s">
        <v>967</v>
      </c>
      <c r="B63" s="3" t="s">
        <v>13</v>
      </c>
      <c r="C63" s="18" t="s">
        <v>243</v>
      </c>
      <c r="D63" s="26" t="s">
        <v>242</v>
      </c>
      <c r="E63" s="24">
        <v>1.05</v>
      </c>
      <c r="F63" s="25">
        <v>1.05</v>
      </c>
      <c r="G63" s="7"/>
    </row>
    <row r="64" spans="1:7">
      <c r="A64" s="3" t="s">
        <v>968</v>
      </c>
      <c r="B64" s="3" t="s">
        <v>13</v>
      </c>
      <c r="C64" s="18" t="s">
        <v>244</v>
      </c>
      <c r="D64" s="26" t="s">
        <v>242</v>
      </c>
      <c r="E64" s="24">
        <v>1.05</v>
      </c>
      <c r="F64" s="25">
        <v>1.05</v>
      </c>
      <c r="G64" s="7"/>
    </row>
    <row r="65" spans="1:7">
      <c r="A65" s="3" t="s">
        <v>969</v>
      </c>
      <c r="B65" s="3" t="s">
        <v>402</v>
      </c>
      <c r="C65" s="18" t="s">
        <v>403</v>
      </c>
      <c r="D65" s="26" t="s">
        <v>223</v>
      </c>
      <c r="E65" s="24">
        <v>2.19</v>
      </c>
      <c r="F65" s="25">
        <v>2.92</v>
      </c>
      <c r="G65" s="7"/>
    </row>
    <row r="66" spans="1:7">
      <c r="A66" s="3" t="s">
        <v>970</v>
      </c>
      <c r="B66" s="3" t="s">
        <v>402</v>
      </c>
      <c r="C66" s="18" t="s">
        <v>404</v>
      </c>
      <c r="D66" s="26" t="s">
        <v>223</v>
      </c>
      <c r="E66" s="24">
        <v>2.19</v>
      </c>
      <c r="F66" s="25">
        <v>2.92</v>
      </c>
      <c r="G66" s="7"/>
    </row>
    <row r="67" spans="1:7">
      <c r="A67" s="3" t="s">
        <v>971</v>
      </c>
      <c r="B67" s="3" t="s">
        <v>423</v>
      </c>
      <c r="C67" s="18" t="s">
        <v>429</v>
      </c>
      <c r="D67" s="26" t="s">
        <v>477</v>
      </c>
      <c r="E67" s="24">
        <v>3.39</v>
      </c>
      <c r="F67" s="25">
        <f>(1000*3.39)/1500</f>
        <v>2.2599999999999998</v>
      </c>
      <c r="G67" s="7"/>
    </row>
    <row r="68" spans="1:7">
      <c r="A68" s="3" t="s">
        <v>972</v>
      </c>
      <c r="B68" s="3" t="s">
        <v>408</v>
      </c>
      <c r="C68" s="18" t="s">
        <v>409</v>
      </c>
      <c r="D68" s="26" t="s">
        <v>766</v>
      </c>
      <c r="E68" s="24">
        <v>2.0499999999999998</v>
      </c>
      <c r="F68" s="25">
        <v>2.85</v>
      </c>
      <c r="G68" s="7"/>
    </row>
    <row r="69" spans="1:7">
      <c r="A69" s="18"/>
      <c r="B69" s="15" t="s">
        <v>691</v>
      </c>
      <c r="C69" s="21"/>
      <c r="D69" s="22"/>
      <c r="E69" s="74"/>
      <c r="F69" s="61"/>
      <c r="G69" s="83"/>
    </row>
    <row r="70" spans="1:7">
      <c r="A70" s="3" t="s">
        <v>973</v>
      </c>
      <c r="B70" s="3" t="s">
        <v>13</v>
      </c>
      <c r="C70" s="18" t="s">
        <v>428</v>
      </c>
      <c r="D70" s="26" t="s">
        <v>242</v>
      </c>
      <c r="E70" s="24">
        <v>0.93</v>
      </c>
      <c r="F70" s="25">
        <v>0.93</v>
      </c>
      <c r="G70" s="7"/>
    </row>
    <row r="71" spans="1:7">
      <c r="A71" s="3" t="s">
        <v>974</v>
      </c>
      <c r="B71" s="3" t="s">
        <v>220</v>
      </c>
      <c r="C71" s="18" t="s">
        <v>428</v>
      </c>
      <c r="D71" s="26" t="s">
        <v>242</v>
      </c>
      <c r="E71" s="74">
        <v>2.0499999999999998</v>
      </c>
      <c r="F71" s="61">
        <v>2.0499999999999998</v>
      </c>
      <c r="G71" s="7"/>
    </row>
    <row r="72" spans="1:7">
      <c r="A72" s="18"/>
      <c r="B72" s="15" t="s">
        <v>686</v>
      </c>
      <c r="C72" s="21"/>
      <c r="D72" s="22"/>
      <c r="E72" s="74"/>
      <c r="F72" s="61"/>
      <c r="G72" s="83"/>
    </row>
    <row r="73" spans="1:7">
      <c r="A73" s="3" t="s">
        <v>975</v>
      </c>
      <c r="B73" s="3" t="s">
        <v>417</v>
      </c>
      <c r="C73" s="18" t="s">
        <v>468</v>
      </c>
      <c r="D73" s="26" t="s">
        <v>223</v>
      </c>
      <c r="E73" s="74">
        <v>2.89</v>
      </c>
      <c r="F73" s="61">
        <v>3.85</v>
      </c>
      <c r="G73" s="7"/>
    </row>
    <row r="74" spans="1:7">
      <c r="A74" s="3" t="s">
        <v>976</v>
      </c>
      <c r="B74" s="3" t="s">
        <v>417</v>
      </c>
      <c r="C74" s="18" t="s">
        <v>466</v>
      </c>
      <c r="D74" s="26" t="s">
        <v>467</v>
      </c>
      <c r="E74" s="74">
        <v>4.29</v>
      </c>
      <c r="F74" s="61">
        <v>7.15</v>
      </c>
      <c r="G74" s="7"/>
    </row>
    <row r="75" spans="1:7">
      <c r="A75" s="18"/>
      <c r="B75" s="15" t="s">
        <v>690</v>
      </c>
      <c r="C75" s="21"/>
      <c r="D75" s="22"/>
      <c r="E75" s="74"/>
      <c r="F75" s="61"/>
      <c r="G75" s="83"/>
    </row>
    <row r="76" spans="1:7">
      <c r="A76" s="3" t="s">
        <v>977</v>
      </c>
      <c r="B76" s="3" t="s">
        <v>13</v>
      </c>
      <c r="C76" s="18" t="s">
        <v>432</v>
      </c>
      <c r="D76" s="26" t="s">
        <v>221</v>
      </c>
      <c r="E76" s="74">
        <v>1.95</v>
      </c>
      <c r="F76" s="61">
        <v>3.9</v>
      </c>
      <c r="G76" s="7"/>
    </row>
    <row r="77" spans="1:7">
      <c r="A77" s="3" t="s">
        <v>978</v>
      </c>
      <c r="B77" s="3" t="s">
        <v>224</v>
      </c>
      <c r="C77" s="18" t="s">
        <v>433</v>
      </c>
      <c r="D77" s="26" t="s">
        <v>221</v>
      </c>
      <c r="E77" s="74">
        <v>3.89</v>
      </c>
      <c r="F77" s="61">
        <v>7.78</v>
      </c>
      <c r="G77" s="7"/>
    </row>
    <row r="78" spans="1:7">
      <c r="A78" s="18"/>
      <c r="B78" s="15" t="s">
        <v>687</v>
      </c>
      <c r="C78" s="21"/>
      <c r="D78" s="22"/>
      <c r="E78" s="74"/>
      <c r="F78" s="61"/>
      <c r="G78" s="83"/>
    </row>
    <row r="79" spans="1:7">
      <c r="A79" s="3" t="s">
        <v>979</v>
      </c>
      <c r="B79" s="3" t="s">
        <v>13</v>
      </c>
      <c r="C79" s="18" t="s">
        <v>222</v>
      </c>
      <c r="D79" s="26" t="s">
        <v>223</v>
      </c>
      <c r="E79" s="74">
        <v>1.55</v>
      </c>
      <c r="F79" s="61">
        <v>2.0699999999999998</v>
      </c>
      <c r="G79" s="7"/>
    </row>
    <row r="80" spans="1:7">
      <c r="A80" s="3" t="s">
        <v>980</v>
      </c>
      <c r="B80" s="3" t="s">
        <v>224</v>
      </c>
      <c r="C80" s="18" t="s">
        <v>637</v>
      </c>
      <c r="D80" s="26" t="s">
        <v>223</v>
      </c>
      <c r="E80" s="74">
        <v>3.15</v>
      </c>
      <c r="F80" s="61">
        <v>4.2</v>
      </c>
      <c r="G80" s="7"/>
    </row>
    <row r="81" spans="1:7">
      <c r="A81" s="18"/>
      <c r="B81" s="15" t="s">
        <v>661</v>
      </c>
      <c r="C81" s="21"/>
      <c r="D81" s="22"/>
      <c r="E81" s="74"/>
      <c r="F81" s="61"/>
      <c r="G81" s="83"/>
    </row>
    <row r="82" spans="1:7">
      <c r="A82" s="3" t="s">
        <v>981</v>
      </c>
      <c r="B82" s="18" t="s">
        <v>13</v>
      </c>
      <c r="C82" s="21" t="s">
        <v>219</v>
      </c>
      <c r="D82" s="22" t="s">
        <v>242</v>
      </c>
      <c r="E82" s="74">
        <v>1.05</v>
      </c>
      <c r="F82" s="61">
        <v>1.05</v>
      </c>
      <c r="G82" s="7"/>
    </row>
    <row r="83" spans="1:7">
      <c r="A83" s="3" t="s">
        <v>982</v>
      </c>
      <c r="B83" s="18" t="s">
        <v>220</v>
      </c>
      <c r="C83" s="21" t="s">
        <v>481</v>
      </c>
      <c r="D83" s="22" t="s">
        <v>221</v>
      </c>
      <c r="E83" s="74">
        <v>1.99</v>
      </c>
      <c r="F83" s="61">
        <v>3.98</v>
      </c>
      <c r="G83" s="7"/>
    </row>
    <row r="84" spans="1:7">
      <c r="A84" s="3" t="s">
        <v>983</v>
      </c>
      <c r="B84" s="18" t="s">
        <v>220</v>
      </c>
      <c r="C84" s="21" t="s">
        <v>482</v>
      </c>
      <c r="D84" s="22" t="s">
        <v>223</v>
      </c>
      <c r="E84" s="74">
        <v>2.69</v>
      </c>
      <c r="F84" s="61">
        <v>3.59</v>
      </c>
      <c r="G84" s="7"/>
    </row>
    <row r="85" spans="1:7">
      <c r="A85" s="3" t="s">
        <v>984</v>
      </c>
      <c r="B85" s="18" t="s">
        <v>220</v>
      </c>
      <c r="C85" s="21" t="s">
        <v>479</v>
      </c>
      <c r="D85" s="22" t="s">
        <v>480</v>
      </c>
      <c r="E85" s="74">
        <v>2.85</v>
      </c>
      <c r="F85" s="61">
        <v>3</v>
      </c>
      <c r="G85" s="7"/>
    </row>
    <row r="86" spans="1:7">
      <c r="A86" s="3" t="s">
        <v>985</v>
      </c>
      <c r="B86" s="18" t="s">
        <v>405</v>
      </c>
      <c r="C86" s="21" t="s">
        <v>406</v>
      </c>
      <c r="D86" s="22" t="s">
        <v>221</v>
      </c>
      <c r="E86" s="74">
        <v>2.19</v>
      </c>
      <c r="F86" s="61">
        <v>4.38</v>
      </c>
      <c r="G86" s="7"/>
    </row>
    <row r="87" spans="1:7">
      <c r="A87" s="3" t="s">
        <v>986</v>
      </c>
      <c r="B87" s="18" t="s">
        <v>405</v>
      </c>
      <c r="C87" s="21" t="s">
        <v>635</v>
      </c>
      <c r="D87" s="22" t="s">
        <v>74</v>
      </c>
      <c r="E87" s="74">
        <v>1.95</v>
      </c>
      <c r="F87" s="61">
        <v>7.8</v>
      </c>
      <c r="G87" s="7"/>
    </row>
    <row r="88" spans="1:7">
      <c r="A88" s="3" t="s">
        <v>987</v>
      </c>
      <c r="B88" s="18" t="s">
        <v>405</v>
      </c>
      <c r="C88" s="21" t="s">
        <v>407</v>
      </c>
      <c r="D88" s="22" t="s">
        <v>221</v>
      </c>
      <c r="E88" s="74">
        <v>2.19</v>
      </c>
      <c r="F88" s="61">
        <v>4.38</v>
      </c>
      <c r="G88" s="7"/>
    </row>
    <row r="89" spans="1:7">
      <c r="A89" s="3"/>
      <c r="B89" s="18" t="s">
        <v>405</v>
      </c>
      <c r="C89" s="21" t="s">
        <v>636</v>
      </c>
      <c r="D89" s="22" t="s">
        <v>221</v>
      </c>
      <c r="E89" s="74">
        <v>2.19</v>
      </c>
      <c r="F89" s="61">
        <v>4.38</v>
      </c>
      <c r="G89" s="7"/>
    </row>
    <row r="90" spans="1:7">
      <c r="A90" s="18"/>
      <c r="B90" s="15" t="s">
        <v>689</v>
      </c>
      <c r="C90" s="21"/>
      <c r="D90" s="22"/>
      <c r="E90" s="74"/>
      <c r="F90" s="61"/>
      <c r="G90" s="83"/>
    </row>
    <row r="91" spans="1:7">
      <c r="A91" s="3" t="s">
        <v>988</v>
      </c>
      <c r="B91" s="3" t="s">
        <v>475</v>
      </c>
      <c r="C91" s="18" t="s">
        <v>476</v>
      </c>
      <c r="D91" s="26" t="s">
        <v>477</v>
      </c>
      <c r="E91" s="74">
        <v>2.65</v>
      </c>
      <c r="F91" s="61">
        <f>2.65/1.5</f>
        <v>1.7666666666666666</v>
      </c>
      <c r="G91" s="7"/>
    </row>
    <row r="92" spans="1:7">
      <c r="A92" s="3" t="s">
        <v>989</v>
      </c>
      <c r="B92" s="3" t="s">
        <v>475</v>
      </c>
      <c r="C92" s="18" t="s">
        <v>478</v>
      </c>
      <c r="D92" s="26" t="s">
        <v>477</v>
      </c>
      <c r="E92" s="74">
        <v>2.65</v>
      </c>
      <c r="F92" s="61">
        <f>2.65/1.5</f>
        <v>1.7666666666666666</v>
      </c>
      <c r="G92" s="7"/>
    </row>
    <row r="93" spans="1:7">
      <c r="A93" s="18"/>
      <c r="B93" s="15" t="s">
        <v>688</v>
      </c>
      <c r="C93" s="21"/>
      <c r="D93" s="22"/>
      <c r="E93" s="74"/>
      <c r="F93" s="61"/>
      <c r="G93" s="83"/>
    </row>
    <row r="94" spans="1:7">
      <c r="A94" s="3" t="s">
        <v>990</v>
      </c>
      <c r="B94" s="3" t="s">
        <v>13</v>
      </c>
      <c r="C94" s="18" t="s">
        <v>430</v>
      </c>
      <c r="D94" s="26" t="s">
        <v>242</v>
      </c>
      <c r="E94" s="74">
        <v>1.35</v>
      </c>
      <c r="F94" s="61">
        <v>1.35</v>
      </c>
      <c r="G94" s="7"/>
    </row>
    <row r="95" spans="1:7">
      <c r="A95" s="3" t="s">
        <v>991</v>
      </c>
      <c r="B95" s="3" t="s">
        <v>431</v>
      </c>
      <c r="C95" s="18" t="s">
        <v>484</v>
      </c>
      <c r="D95" s="26" t="s">
        <v>242</v>
      </c>
      <c r="E95" s="74">
        <v>3.55</v>
      </c>
      <c r="F95" s="61">
        <v>3.55</v>
      </c>
      <c r="G95" s="7"/>
    </row>
    <row r="96" spans="1:7">
      <c r="A96" s="3" t="s">
        <v>992</v>
      </c>
      <c r="B96" s="3" t="s">
        <v>431</v>
      </c>
      <c r="C96" s="18" t="s">
        <v>483</v>
      </c>
      <c r="D96" s="26" t="s">
        <v>11</v>
      </c>
      <c r="E96" s="74">
        <v>3.59</v>
      </c>
      <c r="F96" s="61">
        <v>7.18</v>
      </c>
      <c r="G96" s="7"/>
    </row>
    <row r="97" spans="1:7">
      <c r="A97" s="3" t="s">
        <v>993</v>
      </c>
      <c r="B97" s="3" t="s">
        <v>536</v>
      </c>
      <c r="C97" s="18" t="s">
        <v>537</v>
      </c>
      <c r="D97" s="26" t="s">
        <v>242</v>
      </c>
      <c r="E97" s="74">
        <v>3.55</v>
      </c>
      <c r="F97" s="61">
        <v>3.55</v>
      </c>
      <c r="G97" s="7"/>
    </row>
    <row r="98" spans="1:7">
      <c r="A98" s="3" t="s">
        <v>994</v>
      </c>
      <c r="B98" s="3" t="s">
        <v>536</v>
      </c>
      <c r="C98" s="18" t="s">
        <v>538</v>
      </c>
      <c r="D98" s="26" t="s">
        <v>242</v>
      </c>
      <c r="E98" s="74">
        <v>3.55</v>
      </c>
      <c r="F98" s="61">
        <v>3.55</v>
      </c>
      <c r="G98" s="7"/>
    </row>
    <row r="99" spans="1:7" ht="24.95" customHeight="1">
      <c r="G99" s="14"/>
    </row>
    <row r="100" spans="1:7" ht="26.25">
      <c r="A100" s="10" t="s">
        <v>684</v>
      </c>
      <c r="B100" s="68"/>
      <c r="C100" s="68"/>
      <c r="D100" s="69"/>
      <c r="E100" s="69"/>
      <c r="F100" s="70"/>
      <c r="G100" s="82"/>
    </row>
    <row r="101" spans="1:7">
      <c r="A101" s="2" t="s">
        <v>8</v>
      </c>
      <c r="B101" s="15" t="s">
        <v>9</v>
      </c>
      <c r="C101" s="16"/>
      <c r="D101" s="18"/>
      <c r="E101" s="75" t="s">
        <v>10</v>
      </c>
      <c r="F101" s="27" t="s">
        <v>860</v>
      </c>
      <c r="G101" s="9" t="s">
        <v>704</v>
      </c>
    </row>
    <row r="102" spans="1:7">
      <c r="B102" s="15" t="s">
        <v>670</v>
      </c>
      <c r="C102" s="21"/>
      <c r="D102" s="23"/>
      <c r="E102" s="23"/>
      <c r="F102" s="76"/>
      <c r="G102" s="83"/>
    </row>
    <row r="103" spans="1:7">
      <c r="A103" s="3" t="s">
        <v>995</v>
      </c>
      <c r="B103" s="18" t="s">
        <v>13</v>
      </c>
      <c r="C103" s="21" t="s">
        <v>241</v>
      </c>
      <c r="D103" s="23" t="s">
        <v>242</v>
      </c>
      <c r="E103" s="77">
        <v>1.05</v>
      </c>
      <c r="F103" s="78">
        <v>1.05</v>
      </c>
      <c r="G103" s="7"/>
    </row>
    <row r="104" spans="1:7">
      <c r="A104" s="3" t="s">
        <v>996</v>
      </c>
      <c r="B104" s="18" t="s">
        <v>13</v>
      </c>
      <c r="C104" s="21" t="s">
        <v>427</v>
      </c>
      <c r="D104" s="23" t="s">
        <v>223</v>
      </c>
      <c r="E104" s="77">
        <v>1.95</v>
      </c>
      <c r="F104" s="78">
        <v>2.6</v>
      </c>
      <c r="G104" s="7"/>
    </row>
    <row r="105" spans="1:7">
      <c r="A105" s="3" t="s">
        <v>997</v>
      </c>
      <c r="B105" s="18" t="s">
        <v>399</v>
      </c>
      <c r="C105" s="21" t="s">
        <v>400</v>
      </c>
      <c r="D105" s="23" t="s">
        <v>223</v>
      </c>
      <c r="E105" s="77">
        <v>2.4500000000000002</v>
      </c>
      <c r="F105" s="78">
        <v>3.27</v>
      </c>
      <c r="G105" s="7"/>
    </row>
    <row r="106" spans="1:7">
      <c r="A106" s="3" t="s">
        <v>998</v>
      </c>
      <c r="B106" s="18" t="s">
        <v>399</v>
      </c>
      <c r="C106" s="21" t="s">
        <v>401</v>
      </c>
      <c r="D106" s="23" t="s">
        <v>223</v>
      </c>
      <c r="E106" s="77">
        <v>2.4500000000000002</v>
      </c>
      <c r="F106" s="78">
        <v>3.27</v>
      </c>
      <c r="G106" s="7"/>
    </row>
    <row r="107" spans="1:7">
      <c r="A107" s="3" t="s">
        <v>999</v>
      </c>
      <c r="B107" s="18" t="s">
        <v>423</v>
      </c>
      <c r="C107" s="21" t="s">
        <v>424</v>
      </c>
      <c r="D107" s="23" t="s">
        <v>223</v>
      </c>
      <c r="E107" s="77">
        <v>3.45</v>
      </c>
      <c r="F107" s="78">
        <v>4.5999999999999996</v>
      </c>
      <c r="G107" s="7"/>
    </row>
    <row r="108" spans="1:7">
      <c r="A108" s="3" t="s">
        <v>946</v>
      </c>
      <c r="B108" s="18" t="s">
        <v>423</v>
      </c>
      <c r="C108" s="21" t="s">
        <v>425</v>
      </c>
      <c r="D108" s="23" t="s">
        <v>223</v>
      </c>
      <c r="E108" s="77">
        <v>3.45</v>
      </c>
      <c r="F108" s="78">
        <v>4.5999999999999996</v>
      </c>
      <c r="G108" s="7"/>
    </row>
    <row r="109" spans="1:7">
      <c r="A109" s="3" t="s">
        <v>1000</v>
      </c>
      <c r="B109" s="18" t="s">
        <v>417</v>
      </c>
      <c r="C109" s="21" t="s">
        <v>426</v>
      </c>
      <c r="D109" s="23" t="s">
        <v>223</v>
      </c>
      <c r="E109" s="77">
        <v>2.69</v>
      </c>
      <c r="F109" s="78">
        <v>3.59</v>
      </c>
      <c r="G109" s="7"/>
    </row>
    <row r="110" spans="1:7">
      <c r="A110" s="18"/>
      <c r="B110" s="15" t="s">
        <v>692</v>
      </c>
      <c r="C110" s="21"/>
      <c r="D110" s="23"/>
      <c r="E110" s="77"/>
      <c r="F110" s="78"/>
      <c r="G110" s="83"/>
    </row>
    <row r="111" spans="1:7">
      <c r="A111" s="3" t="s">
        <v>1001</v>
      </c>
      <c r="B111" s="21" t="s">
        <v>13</v>
      </c>
      <c r="C111" s="21" t="s">
        <v>410</v>
      </c>
      <c r="D111" s="23" t="s">
        <v>411</v>
      </c>
      <c r="E111" s="77">
        <v>0.95</v>
      </c>
      <c r="F111" s="78">
        <v>23.75</v>
      </c>
      <c r="G111" s="7"/>
    </row>
    <row r="112" spans="1:7">
      <c r="A112" s="3" t="s">
        <v>1002</v>
      </c>
      <c r="B112" s="21" t="s">
        <v>13</v>
      </c>
      <c r="C112" s="21" t="s">
        <v>412</v>
      </c>
      <c r="D112" s="23" t="s">
        <v>415</v>
      </c>
      <c r="E112" s="77">
        <v>1.05</v>
      </c>
      <c r="F112" s="78">
        <v>6.36</v>
      </c>
      <c r="G112" s="7"/>
    </row>
    <row r="113" spans="1:7">
      <c r="A113" s="3" t="s">
        <v>1003</v>
      </c>
      <c r="B113" s="21" t="s">
        <v>13</v>
      </c>
      <c r="C113" s="21" t="s">
        <v>413</v>
      </c>
      <c r="D113" s="23" t="s">
        <v>415</v>
      </c>
      <c r="E113" s="77">
        <v>1.05</v>
      </c>
      <c r="F113" s="78">
        <v>6.36</v>
      </c>
      <c r="G113" s="7"/>
    </row>
    <row r="114" spans="1:7">
      <c r="A114" s="3" t="s">
        <v>1004</v>
      </c>
      <c r="B114" s="21" t="s">
        <v>13</v>
      </c>
      <c r="C114" s="21" t="s">
        <v>414</v>
      </c>
      <c r="D114" s="23" t="s">
        <v>415</v>
      </c>
      <c r="E114" s="77">
        <v>1.05</v>
      </c>
      <c r="F114" s="78">
        <v>6.36</v>
      </c>
      <c r="G114" s="7"/>
    </row>
    <row r="115" spans="1:7">
      <c r="A115" s="3" t="s">
        <v>1005</v>
      </c>
      <c r="B115" s="21" t="s">
        <v>416</v>
      </c>
      <c r="C115" s="21" t="s">
        <v>664</v>
      </c>
      <c r="D115" s="23" t="s">
        <v>765</v>
      </c>
      <c r="E115" s="77">
        <v>2.15</v>
      </c>
      <c r="F115" s="78">
        <f>2.15*20</f>
        <v>43</v>
      </c>
      <c r="G115" s="7"/>
    </row>
    <row r="116" spans="1:7">
      <c r="A116" s="3" t="s">
        <v>1006</v>
      </c>
      <c r="B116" s="21" t="s">
        <v>416</v>
      </c>
      <c r="C116" s="21" t="s">
        <v>665</v>
      </c>
      <c r="D116" s="23" t="s">
        <v>765</v>
      </c>
      <c r="E116" s="77">
        <v>2.15</v>
      </c>
      <c r="F116" s="78">
        <f>2.15*20</f>
        <v>43</v>
      </c>
      <c r="G116" s="7"/>
    </row>
    <row r="117" spans="1:7">
      <c r="A117" s="3" t="s">
        <v>1007</v>
      </c>
      <c r="B117" s="21" t="s">
        <v>417</v>
      </c>
      <c r="C117" s="21" t="s">
        <v>418</v>
      </c>
      <c r="D117" s="23" t="s">
        <v>419</v>
      </c>
      <c r="E117" s="77">
        <v>2.89</v>
      </c>
      <c r="F117" s="78">
        <v>41.29</v>
      </c>
      <c r="G117" s="7"/>
    </row>
    <row r="118" spans="1:7">
      <c r="A118" s="3" t="s">
        <v>1008</v>
      </c>
      <c r="B118" s="21" t="s">
        <v>417</v>
      </c>
      <c r="C118" s="21" t="s">
        <v>420</v>
      </c>
      <c r="D118" s="23" t="s">
        <v>419</v>
      </c>
      <c r="E118" s="77">
        <v>2.89</v>
      </c>
      <c r="F118" s="78">
        <v>41.29</v>
      </c>
      <c r="G118" s="7"/>
    </row>
    <row r="119" spans="1:7">
      <c r="A119" s="3" t="s">
        <v>1009</v>
      </c>
      <c r="B119" s="21" t="s">
        <v>417</v>
      </c>
      <c r="C119" s="21" t="s">
        <v>421</v>
      </c>
      <c r="D119" s="23" t="s">
        <v>419</v>
      </c>
      <c r="E119" s="77">
        <v>2.89</v>
      </c>
      <c r="F119" s="78">
        <v>41.29</v>
      </c>
      <c r="G119" s="7"/>
    </row>
    <row r="120" spans="1:7">
      <c r="A120" s="3" t="s">
        <v>1010</v>
      </c>
      <c r="B120" s="21" t="s">
        <v>417</v>
      </c>
      <c r="C120" s="21" t="s">
        <v>422</v>
      </c>
      <c r="D120" s="23" t="s">
        <v>419</v>
      </c>
      <c r="E120" s="77">
        <v>2.89</v>
      </c>
      <c r="F120" s="78">
        <v>41.29</v>
      </c>
      <c r="G120" s="7"/>
    </row>
    <row r="121" spans="1:7">
      <c r="A121" s="18"/>
      <c r="B121" s="15" t="s">
        <v>693</v>
      </c>
      <c r="C121" s="21"/>
      <c r="D121" s="23"/>
      <c r="E121" s="77"/>
      <c r="F121" s="78"/>
      <c r="G121" s="83"/>
    </row>
    <row r="122" spans="1:7">
      <c r="A122" s="3" t="s">
        <v>1011</v>
      </c>
      <c r="B122" s="21" t="s">
        <v>17</v>
      </c>
      <c r="C122" s="21" t="s">
        <v>573</v>
      </c>
      <c r="D122" s="23"/>
      <c r="E122" s="77">
        <v>1.65</v>
      </c>
      <c r="F122" s="78"/>
      <c r="G122" s="7"/>
    </row>
    <row r="123" spans="1:7">
      <c r="A123" s="3" t="s">
        <v>1012</v>
      </c>
      <c r="B123" s="21" t="s">
        <v>17</v>
      </c>
      <c r="C123" s="21" t="s">
        <v>575</v>
      </c>
      <c r="D123" s="23"/>
      <c r="E123" s="77">
        <v>3.79</v>
      </c>
      <c r="F123" s="78"/>
      <c r="G123" s="7"/>
    </row>
    <row r="124" spans="1:7">
      <c r="A124" s="3" t="s">
        <v>1013</v>
      </c>
      <c r="B124" s="21" t="s">
        <v>17</v>
      </c>
      <c r="C124" s="21" t="s">
        <v>574</v>
      </c>
      <c r="D124" s="23"/>
      <c r="E124" s="77">
        <v>3.79</v>
      </c>
      <c r="F124" s="78"/>
      <c r="G124" s="7"/>
    </row>
    <row r="125" spans="1:7" ht="24.95" customHeight="1">
      <c r="G125" s="14"/>
    </row>
    <row r="126" spans="1:7" ht="26.25">
      <c r="A126" s="10" t="s">
        <v>695</v>
      </c>
      <c r="B126" s="79"/>
      <c r="G126" s="14"/>
    </row>
    <row r="127" spans="1:7">
      <c r="A127" s="2" t="s">
        <v>8</v>
      </c>
      <c r="B127" s="15" t="s">
        <v>9</v>
      </c>
      <c r="C127" s="16"/>
      <c r="D127" s="17"/>
      <c r="E127" s="29" t="s">
        <v>10</v>
      </c>
      <c r="F127" s="27" t="s">
        <v>861</v>
      </c>
      <c r="G127" s="9" t="s">
        <v>704</v>
      </c>
    </row>
    <row r="128" spans="1:7">
      <c r="A128" s="3" t="s">
        <v>1014</v>
      </c>
      <c r="B128" s="18" t="s">
        <v>469</v>
      </c>
      <c r="C128" s="21" t="s">
        <v>470</v>
      </c>
      <c r="D128" s="26" t="s">
        <v>74</v>
      </c>
      <c r="E128" s="24">
        <v>2.59</v>
      </c>
      <c r="F128" s="25">
        <f>2.59*4</f>
        <v>10.36</v>
      </c>
      <c r="G128" s="7"/>
    </row>
    <row r="129" spans="1:7">
      <c r="A129" s="3" t="s">
        <v>945</v>
      </c>
      <c r="B129" s="18" t="s">
        <v>469</v>
      </c>
      <c r="C129" s="21" t="s">
        <v>471</v>
      </c>
      <c r="D129" s="26" t="s">
        <v>279</v>
      </c>
      <c r="E129" s="24">
        <v>3.55</v>
      </c>
      <c r="F129" s="25">
        <f>3.55/6</f>
        <v>0.59166666666666667</v>
      </c>
      <c r="G129" s="7"/>
    </row>
    <row r="130" spans="1:7">
      <c r="A130" s="3" t="s">
        <v>1015</v>
      </c>
      <c r="B130" s="18" t="s">
        <v>472</v>
      </c>
      <c r="C130" s="21" t="s">
        <v>696</v>
      </c>
      <c r="D130" s="26" t="s">
        <v>473</v>
      </c>
      <c r="E130" s="24">
        <v>1.0900000000000001</v>
      </c>
      <c r="F130" s="25">
        <f>1.09*20</f>
        <v>21.8</v>
      </c>
      <c r="G130" s="7"/>
    </row>
    <row r="131" spans="1:7">
      <c r="A131" s="3" t="s">
        <v>1016</v>
      </c>
      <c r="B131" s="18" t="s">
        <v>472</v>
      </c>
      <c r="C131" s="21" t="s">
        <v>474</v>
      </c>
      <c r="D131" s="26" t="s">
        <v>221</v>
      </c>
      <c r="E131" s="24">
        <v>3.55</v>
      </c>
      <c r="F131" s="25">
        <f>3.55*2</f>
        <v>7.1</v>
      </c>
      <c r="G131" s="7"/>
    </row>
    <row r="132" spans="1:7" ht="24.95" customHeight="1">
      <c r="G132" s="14"/>
    </row>
    <row r="133" spans="1:7" ht="26.25">
      <c r="A133" s="10" t="s">
        <v>703</v>
      </c>
      <c r="D133"/>
      <c r="E133"/>
      <c r="F133" s="39"/>
      <c r="G133" s="14"/>
    </row>
    <row r="134" spans="1:7">
      <c r="A134" s="2" t="s">
        <v>8</v>
      </c>
      <c r="B134" s="2" t="s">
        <v>9</v>
      </c>
      <c r="C134" s="15"/>
      <c r="D134" s="21"/>
      <c r="E134" s="29" t="s">
        <v>10</v>
      </c>
      <c r="F134" s="27" t="s">
        <v>862</v>
      </c>
      <c r="G134" s="9" t="s">
        <v>704</v>
      </c>
    </row>
    <row r="135" spans="1:7">
      <c r="A135" s="3" t="s">
        <v>1017</v>
      </c>
      <c r="B135" s="18" t="s">
        <v>13</v>
      </c>
      <c r="C135" s="21" t="s">
        <v>462</v>
      </c>
      <c r="D135" s="26" t="s">
        <v>223</v>
      </c>
      <c r="E135" s="24">
        <v>2.15</v>
      </c>
      <c r="F135" s="25">
        <v>2.87</v>
      </c>
      <c r="G135" s="7"/>
    </row>
    <row r="136" spans="1:7">
      <c r="A136" s="3" t="s">
        <v>1018</v>
      </c>
      <c r="B136" s="18" t="s">
        <v>13</v>
      </c>
      <c r="C136" s="21" t="s">
        <v>463</v>
      </c>
      <c r="D136" s="26" t="s">
        <v>227</v>
      </c>
      <c r="E136" s="24">
        <v>2.19</v>
      </c>
      <c r="F136" s="25">
        <f>2.19/40</f>
        <v>5.475E-2</v>
      </c>
      <c r="G136" s="7"/>
    </row>
    <row r="137" spans="1:7">
      <c r="A137" s="3" t="s">
        <v>1019</v>
      </c>
      <c r="B137" s="18" t="s">
        <v>13</v>
      </c>
      <c r="C137" s="21" t="s">
        <v>461</v>
      </c>
      <c r="D137" s="26" t="s">
        <v>74</v>
      </c>
      <c r="E137" s="24">
        <v>1.55</v>
      </c>
      <c r="F137" s="25">
        <v>6.2</v>
      </c>
      <c r="G137" s="7"/>
    </row>
    <row r="138" spans="1:7">
      <c r="A138" s="3" t="s">
        <v>1020</v>
      </c>
      <c r="B138" s="18" t="s">
        <v>423</v>
      </c>
      <c r="C138" s="21" t="s">
        <v>465</v>
      </c>
      <c r="D138" s="26" t="s">
        <v>74</v>
      </c>
      <c r="E138" s="24">
        <v>6.15</v>
      </c>
      <c r="F138" s="25">
        <v>24.6</v>
      </c>
      <c r="G138" s="7"/>
    </row>
    <row r="139" spans="1:7">
      <c r="A139" s="3" t="s">
        <v>1021</v>
      </c>
      <c r="B139" s="18" t="s">
        <v>423</v>
      </c>
      <c r="C139" s="21" t="s">
        <v>464</v>
      </c>
      <c r="D139" s="26" t="s">
        <v>227</v>
      </c>
      <c r="E139" s="24">
        <v>4.3499999999999996</v>
      </c>
      <c r="F139" s="25">
        <f>4.35/40</f>
        <v>0.10874999999999999</v>
      </c>
      <c r="G139" s="7"/>
    </row>
    <row r="140" spans="1:7" ht="24.95" customHeight="1">
      <c r="G140" s="14"/>
    </row>
    <row r="141" spans="1:7" ht="26.25">
      <c r="A141" s="10" t="s">
        <v>694</v>
      </c>
      <c r="G141" s="14"/>
    </row>
    <row r="142" spans="1:7">
      <c r="A142" s="2" t="s">
        <v>8</v>
      </c>
      <c r="B142" s="15" t="s">
        <v>9</v>
      </c>
      <c r="C142" s="16"/>
      <c r="D142" s="17"/>
      <c r="E142" s="29" t="s">
        <v>10</v>
      </c>
      <c r="F142" s="27" t="s">
        <v>857</v>
      </c>
      <c r="G142" s="9" t="s">
        <v>704</v>
      </c>
    </row>
    <row r="143" spans="1:7">
      <c r="A143" s="3" t="s">
        <v>1022</v>
      </c>
      <c r="B143" s="18" t="s">
        <v>13</v>
      </c>
      <c r="C143" s="21" t="s">
        <v>697</v>
      </c>
      <c r="D143" s="26" t="s">
        <v>532</v>
      </c>
      <c r="E143" s="24">
        <v>7.55</v>
      </c>
      <c r="F143" s="25">
        <f>7.55/100</f>
        <v>7.5499999999999998E-2</v>
      </c>
      <c r="G143" s="7"/>
    </row>
    <row r="144" spans="1:7">
      <c r="A144" s="3" t="s">
        <v>1023</v>
      </c>
      <c r="B144" s="18" t="s">
        <v>13</v>
      </c>
      <c r="C144" s="21" t="s">
        <v>698</v>
      </c>
      <c r="D144" s="26" t="s">
        <v>532</v>
      </c>
      <c r="E144" s="24">
        <v>7.55</v>
      </c>
      <c r="F144" s="25">
        <f>7.55/100</f>
        <v>7.5499999999999998E-2</v>
      </c>
      <c r="G144" s="7"/>
    </row>
    <row r="145" spans="1:7">
      <c r="A145" s="3" t="s">
        <v>1024</v>
      </c>
      <c r="B145" s="18" t="s">
        <v>13</v>
      </c>
      <c r="C145" s="21" t="s">
        <v>699</v>
      </c>
      <c r="D145" s="26" t="s">
        <v>532</v>
      </c>
      <c r="E145" s="24">
        <v>7.55</v>
      </c>
      <c r="F145" s="25">
        <f>7.55/100</f>
        <v>7.5499999999999998E-2</v>
      </c>
      <c r="G145" s="7"/>
    </row>
    <row r="146" spans="1:7">
      <c r="A146" s="3" t="s">
        <v>1025</v>
      </c>
      <c r="B146" s="18" t="s">
        <v>13</v>
      </c>
      <c r="C146" s="21" t="s">
        <v>700</v>
      </c>
      <c r="D146" s="26" t="s">
        <v>535</v>
      </c>
      <c r="E146" s="24">
        <v>4.47</v>
      </c>
      <c r="F146" s="25">
        <f>4.47/60</f>
        <v>7.4499999999999997E-2</v>
      </c>
      <c r="G146" s="7"/>
    </row>
    <row r="147" spans="1:7">
      <c r="A147" s="3" t="s">
        <v>1026</v>
      </c>
      <c r="B147" s="18" t="s">
        <v>13</v>
      </c>
      <c r="C147" s="21" t="s">
        <v>701</v>
      </c>
      <c r="D147" s="26" t="s">
        <v>535</v>
      </c>
      <c r="E147" s="24">
        <v>4.47</v>
      </c>
      <c r="F147" s="25">
        <f>4.47/60</f>
        <v>7.4499999999999997E-2</v>
      </c>
      <c r="G147" s="7"/>
    </row>
    <row r="148" spans="1:7">
      <c r="A148" s="3" t="s">
        <v>1027</v>
      </c>
      <c r="B148" s="18" t="s">
        <v>13</v>
      </c>
      <c r="C148" s="21" t="s">
        <v>702</v>
      </c>
      <c r="D148" s="26" t="s">
        <v>535</v>
      </c>
      <c r="E148" s="24">
        <v>4.47</v>
      </c>
      <c r="F148" s="25">
        <f>4.47/60</f>
        <v>7.4499999999999997E-2</v>
      </c>
      <c r="G148" s="7"/>
    </row>
    <row r="149" spans="1:7" ht="24.95" customHeight="1">
      <c r="G149" s="14"/>
    </row>
    <row r="150" spans="1:7" ht="26.25">
      <c r="A150" s="10" t="s">
        <v>627</v>
      </c>
      <c r="G150" s="14"/>
    </row>
    <row r="151" spans="1:7">
      <c r="A151" s="2" t="s">
        <v>8</v>
      </c>
      <c r="B151" s="15" t="s">
        <v>9</v>
      </c>
      <c r="C151" s="16"/>
      <c r="D151" s="17"/>
      <c r="E151" s="29" t="s">
        <v>10</v>
      </c>
      <c r="F151" s="27" t="s">
        <v>858</v>
      </c>
      <c r="G151" s="9" t="s">
        <v>704</v>
      </c>
    </row>
    <row r="152" spans="1:7">
      <c r="A152" s="3" t="s">
        <v>1028</v>
      </c>
      <c r="B152" s="18" t="s">
        <v>13</v>
      </c>
      <c r="C152" s="21" t="s">
        <v>628</v>
      </c>
      <c r="D152" s="26" t="s">
        <v>77</v>
      </c>
      <c r="E152" s="24">
        <v>1.29</v>
      </c>
      <c r="F152" s="25">
        <v>4.3</v>
      </c>
      <c r="G152" s="7"/>
    </row>
    <row r="153" spans="1:7">
      <c r="A153" s="3" t="s">
        <v>1029</v>
      </c>
      <c r="B153" s="18" t="s">
        <v>13</v>
      </c>
      <c r="C153" s="21" t="s">
        <v>630</v>
      </c>
      <c r="D153" s="26" t="s">
        <v>77</v>
      </c>
      <c r="E153" s="24">
        <v>1.29</v>
      </c>
      <c r="F153" s="25">
        <v>4.3</v>
      </c>
      <c r="G153" s="7"/>
    </row>
    <row r="154" spans="1:7">
      <c r="A154" s="3" t="s">
        <v>1030</v>
      </c>
      <c r="B154" s="18" t="s">
        <v>13</v>
      </c>
      <c r="C154" s="21" t="s">
        <v>629</v>
      </c>
      <c r="D154" s="26" t="s">
        <v>77</v>
      </c>
      <c r="E154" s="24">
        <v>1.29</v>
      </c>
      <c r="F154" s="25">
        <v>4.3</v>
      </c>
      <c r="G154" s="7"/>
    </row>
    <row r="155" spans="1:7">
      <c r="A155" s="3" t="s">
        <v>1031</v>
      </c>
      <c r="B155" s="18" t="s">
        <v>631</v>
      </c>
      <c r="C155" s="21" t="s">
        <v>632</v>
      </c>
      <c r="D155" s="26" t="s">
        <v>77</v>
      </c>
      <c r="E155" s="24">
        <v>2.39</v>
      </c>
      <c r="F155" s="25">
        <v>7.97</v>
      </c>
      <c r="G155" s="7"/>
    </row>
    <row r="156" spans="1:7">
      <c r="A156" s="3" t="s">
        <v>1032</v>
      </c>
      <c r="B156" s="18" t="s">
        <v>631</v>
      </c>
      <c r="C156" s="21" t="s">
        <v>633</v>
      </c>
      <c r="D156" s="26" t="s">
        <v>77</v>
      </c>
      <c r="E156" s="24">
        <v>2.39</v>
      </c>
      <c r="F156" s="25">
        <v>7.97</v>
      </c>
      <c r="G156" s="7"/>
    </row>
    <row r="157" spans="1:7">
      <c r="A157" s="3" t="s">
        <v>1033</v>
      </c>
      <c r="B157" s="18" t="s">
        <v>631</v>
      </c>
      <c r="C157" s="21" t="s">
        <v>634</v>
      </c>
      <c r="D157" s="26" t="s">
        <v>77</v>
      </c>
      <c r="E157" s="24">
        <v>2.39</v>
      </c>
      <c r="F157" s="25">
        <v>7.97</v>
      </c>
      <c r="G157" s="7"/>
    </row>
    <row r="158" spans="1:7" ht="24.95" customHeight="1">
      <c r="G158" s="14"/>
    </row>
    <row r="159" spans="1:7" ht="26.25">
      <c r="A159" s="10" t="s">
        <v>524</v>
      </c>
      <c r="G159" s="14"/>
    </row>
    <row r="160" spans="1:7">
      <c r="A160" s="2" t="s">
        <v>8</v>
      </c>
      <c r="B160" s="89" t="s">
        <v>9</v>
      </c>
      <c r="C160" s="90"/>
      <c r="D160" s="94"/>
      <c r="E160" s="29" t="s">
        <v>10</v>
      </c>
      <c r="F160" s="27" t="s">
        <v>858</v>
      </c>
      <c r="G160" s="9" t="s">
        <v>704</v>
      </c>
    </row>
    <row r="161" spans="1:7">
      <c r="A161" s="3" t="s">
        <v>1034</v>
      </c>
      <c r="B161" s="18" t="s">
        <v>250</v>
      </c>
      <c r="C161" s="21" t="s">
        <v>251</v>
      </c>
      <c r="D161" s="26" t="s">
        <v>221</v>
      </c>
      <c r="E161" s="24">
        <v>0.7</v>
      </c>
      <c r="F161" s="25">
        <v>1.4</v>
      </c>
      <c r="G161" s="7"/>
    </row>
    <row r="162" spans="1:7">
      <c r="A162" s="3" t="s">
        <v>1035</v>
      </c>
      <c r="B162" s="18" t="s">
        <v>250</v>
      </c>
      <c r="C162" s="21" t="s">
        <v>252</v>
      </c>
      <c r="D162" s="26" t="s">
        <v>223</v>
      </c>
      <c r="E162" s="24">
        <v>0.8</v>
      </c>
      <c r="F162" s="25">
        <v>1.07</v>
      </c>
      <c r="G162" s="7"/>
    </row>
    <row r="163" spans="1:7">
      <c r="A163" s="3" t="s">
        <v>1036</v>
      </c>
      <c r="B163" s="18" t="s">
        <v>250</v>
      </c>
      <c r="C163" s="21" t="s">
        <v>763</v>
      </c>
      <c r="D163" s="26" t="s">
        <v>221</v>
      </c>
      <c r="E163" s="24">
        <v>0.7</v>
      </c>
      <c r="F163" s="25">
        <v>1.4</v>
      </c>
      <c r="G163" s="7"/>
    </row>
    <row r="164" spans="1:7">
      <c r="A164" s="3" t="s">
        <v>1037</v>
      </c>
      <c r="B164" s="18" t="s">
        <v>250</v>
      </c>
      <c r="C164" s="21" t="s">
        <v>764</v>
      </c>
      <c r="D164" s="26" t="s">
        <v>223</v>
      </c>
      <c r="E164" s="24">
        <v>0.8</v>
      </c>
      <c r="F164" s="25">
        <v>1.07</v>
      </c>
      <c r="G164" s="7"/>
    </row>
    <row r="165" spans="1:7">
      <c r="A165" s="3" t="s">
        <v>1038</v>
      </c>
      <c r="B165" s="18" t="s">
        <v>220</v>
      </c>
      <c r="C165" s="21" t="s">
        <v>253</v>
      </c>
      <c r="D165" s="26" t="s">
        <v>77</v>
      </c>
      <c r="E165" s="24">
        <v>2.15</v>
      </c>
      <c r="F165" s="25">
        <v>7.17</v>
      </c>
      <c r="G165" s="7"/>
    </row>
    <row r="166" spans="1:7">
      <c r="A166" s="3" t="s">
        <v>1039</v>
      </c>
      <c r="B166" s="18" t="s">
        <v>220</v>
      </c>
      <c r="C166" s="21" t="s">
        <v>254</v>
      </c>
      <c r="D166" s="26" t="s">
        <v>221</v>
      </c>
      <c r="E166" s="24">
        <v>2.65</v>
      </c>
      <c r="F166" s="25">
        <v>5.3</v>
      </c>
      <c r="G166" s="7"/>
    </row>
    <row r="167" spans="1:7">
      <c r="A167" s="3" t="s">
        <v>1040</v>
      </c>
      <c r="B167" s="18" t="s">
        <v>220</v>
      </c>
      <c r="C167" s="21" t="s">
        <v>255</v>
      </c>
      <c r="D167" s="26" t="s">
        <v>221</v>
      </c>
      <c r="E167" s="24">
        <v>2.65</v>
      </c>
      <c r="F167" s="25">
        <v>5.3</v>
      </c>
      <c r="G167" s="7"/>
    </row>
    <row r="168" spans="1:7">
      <c r="A168" s="3" t="s">
        <v>1041</v>
      </c>
      <c r="B168" s="18" t="s">
        <v>220</v>
      </c>
      <c r="C168" s="21" t="s">
        <v>256</v>
      </c>
      <c r="D168" s="26" t="s">
        <v>221</v>
      </c>
      <c r="E168" s="24">
        <v>2.65</v>
      </c>
      <c r="F168" s="25">
        <v>5.3</v>
      </c>
      <c r="G168" s="7"/>
    </row>
    <row r="169" spans="1:7">
      <c r="A169" s="3" t="s">
        <v>1042</v>
      </c>
      <c r="B169" s="18" t="s">
        <v>220</v>
      </c>
      <c r="C169" s="21" t="s">
        <v>521</v>
      </c>
      <c r="D169" s="26" t="s">
        <v>221</v>
      </c>
      <c r="E169" s="24">
        <v>2.65</v>
      </c>
      <c r="F169" s="25">
        <v>5.3</v>
      </c>
      <c r="G169" s="7"/>
    </row>
    <row r="170" spans="1:7">
      <c r="A170" s="3" t="s">
        <v>1043</v>
      </c>
      <c r="B170" s="18" t="s">
        <v>423</v>
      </c>
      <c r="C170" s="21" t="s">
        <v>519</v>
      </c>
      <c r="D170" s="26" t="s">
        <v>74</v>
      </c>
      <c r="E170" s="24">
        <v>2.4500000000000002</v>
      </c>
      <c r="F170" s="25">
        <v>9.8000000000000007</v>
      </c>
      <c r="G170" s="7"/>
    </row>
    <row r="171" spans="1:7">
      <c r="A171" s="3" t="s">
        <v>1044</v>
      </c>
      <c r="B171" s="18" t="s">
        <v>423</v>
      </c>
      <c r="C171" s="21" t="s">
        <v>256</v>
      </c>
      <c r="D171" s="26" t="s">
        <v>221</v>
      </c>
      <c r="E171" s="24">
        <v>3.79</v>
      </c>
      <c r="F171" s="25">
        <v>7.58</v>
      </c>
      <c r="G171" s="7"/>
    </row>
    <row r="172" spans="1:7">
      <c r="A172" s="3" t="s">
        <v>1045</v>
      </c>
      <c r="B172" s="18" t="s">
        <v>423</v>
      </c>
      <c r="C172" s="21" t="s">
        <v>520</v>
      </c>
      <c r="D172" s="26" t="s">
        <v>74</v>
      </c>
      <c r="E172" s="24">
        <v>2.4500000000000002</v>
      </c>
      <c r="F172" s="25">
        <v>9.8000000000000007</v>
      </c>
      <c r="G172" s="7"/>
    </row>
    <row r="173" spans="1:7">
      <c r="A173" s="3" t="s">
        <v>1046</v>
      </c>
      <c r="B173" s="18" t="s">
        <v>423</v>
      </c>
      <c r="C173" s="21" t="s">
        <v>256</v>
      </c>
      <c r="D173" s="26" t="s">
        <v>221</v>
      </c>
      <c r="E173" s="24">
        <v>3.79</v>
      </c>
      <c r="F173" s="25">
        <v>7.58</v>
      </c>
      <c r="G173" s="7"/>
    </row>
    <row r="174" spans="1:7">
      <c r="A174" s="3" t="s">
        <v>1047</v>
      </c>
      <c r="B174" s="18" t="s">
        <v>13</v>
      </c>
      <c r="C174" s="21" t="s">
        <v>522</v>
      </c>
      <c r="D174" s="26" t="s">
        <v>221</v>
      </c>
      <c r="E174" s="24">
        <v>3.25</v>
      </c>
      <c r="F174" s="25">
        <v>6.5</v>
      </c>
      <c r="G174" s="7"/>
    </row>
    <row r="175" spans="1:7">
      <c r="A175" s="3" t="s">
        <v>1048</v>
      </c>
      <c r="B175" s="18" t="s">
        <v>523</v>
      </c>
      <c r="C175" s="21" t="s">
        <v>522</v>
      </c>
      <c r="D175" s="26" t="s">
        <v>221</v>
      </c>
      <c r="E175" s="24">
        <v>3.25</v>
      </c>
      <c r="F175" s="25">
        <v>6.5</v>
      </c>
      <c r="G175" s="7"/>
    </row>
    <row r="176" spans="1:7" ht="24.95" customHeight="1">
      <c r="G176" s="14"/>
    </row>
    <row r="177" spans="1:7" ht="26.25">
      <c r="A177" s="10" t="s">
        <v>651</v>
      </c>
      <c r="G177" s="14"/>
    </row>
    <row r="178" spans="1:7">
      <c r="A178" s="2" t="s">
        <v>8</v>
      </c>
      <c r="B178" s="92" t="s">
        <v>9</v>
      </c>
      <c r="C178" s="92"/>
      <c r="D178" s="93"/>
      <c r="E178" s="29" t="s">
        <v>10</v>
      </c>
      <c r="F178" s="27"/>
      <c r="G178" s="9" t="s">
        <v>704</v>
      </c>
    </row>
    <row r="179" spans="1:7">
      <c r="A179" s="3" t="s">
        <v>1049</v>
      </c>
      <c r="B179" s="18" t="s">
        <v>13</v>
      </c>
      <c r="C179" s="21" t="s">
        <v>204</v>
      </c>
      <c r="D179" s="26" t="s">
        <v>706</v>
      </c>
      <c r="E179" s="24">
        <v>3.89</v>
      </c>
      <c r="F179" s="25"/>
      <c r="G179" s="7"/>
    </row>
    <row r="180" spans="1:7">
      <c r="A180" s="3" t="s">
        <v>1050</v>
      </c>
      <c r="B180" s="18" t="s">
        <v>13</v>
      </c>
      <c r="C180" s="21" t="s">
        <v>204</v>
      </c>
      <c r="D180" s="26" t="s">
        <v>707</v>
      </c>
      <c r="E180" s="24">
        <v>6.99</v>
      </c>
      <c r="F180" s="25"/>
      <c r="G180" s="7"/>
    </row>
    <row r="181" spans="1:7">
      <c r="A181" s="3" t="s">
        <v>1051</v>
      </c>
      <c r="B181" s="18" t="s">
        <v>13</v>
      </c>
      <c r="C181" s="21" t="s">
        <v>203</v>
      </c>
      <c r="D181" s="26" t="s">
        <v>708</v>
      </c>
      <c r="E181" s="24">
        <v>4.75</v>
      </c>
      <c r="F181" s="25"/>
      <c r="G181" s="7"/>
    </row>
    <row r="182" spans="1:7">
      <c r="A182" s="3" t="s">
        <v>1052</v>
      </c>
      <c r="B182" s="18" t="s">
        <v>13</v>
      </c>
      <c r="C182" s="21" t="s">
        <v>205</v>
      </c>
      <c r="D182" s="26" t="s">
        <v>709</v>
      </c>
      <c r="E182" s="24">
        <v>2.65</v>
      </c>
      <c r="F182" s="25"/>
      <c r="G182" s="7"/>
    </row>
    <row r="183" spans="1:7">
      <c r="A183" s="3" t="s">
        <v>1053</v>
      </c>
      <c r="B183" s="56" t="s">
        <v>206</v>
      </c>
      <c r="C183" s="21" t="s">
        <v>207</v>
      </c>
      <c r="D183" s="26" t="s">
        <v>710</v>
      </c>
      <c r="E183" s="24">
        <v>4.1900000000000004</v>
      </c>
      <c r="F183" s="25"/>
      <c r="G183" s="7"/>
    </row>
    <row r="184" spans="1:7">
      <c r="A184" s="3" t="s">
        <v>1054</v>
      </c>
      <c r="B184" s="56" t="s">
        <v>208</v>
      </c>
      <c r="C184" s="21" t="s">
        <v>209</v>
      </c>
      <c r="D184" s="26" t="s">
        <v>711</v>
      </c>
      <c r="E184" s="24">
        <v>5.39</v>
      </c>
      <c r="F184" s="25"/>
      <c r="G184" s="7"/>
    </row>
    <row r="185" spans="1:7">
      <c r="A185" s="3" t="s">
        <v>1055</v>
      </c>
      <c r="B185" s="56" t="s">
        <v>210</v>
      </c>
      <c r="C185" s="21" t="s">
        <v>211</v>
      </c>
      <c r="D185" s="26" t="s">
        <v>712</v>
      </c>
      <c r="E185" s="24">
        <v>5.75</v>
      </c>
      <c r="F185" s="25"/>
      <c r="G185" s="7"/>
    </row>
    <row r="186" spans="1:7">
      <c r="A186" s="3" t="s">
        <v>1056</v>
      </c>
      <c r="B186" s="56" t="s">
        <v>621</v>
      </c>
      <c r="C186" s="21" t="s">
        <v>526</v>
      </c>
      <c r="D186" s="26" t="s">
        <v>527</v>
      </c>
      <c r="E186" s="24">
        <v>1.35</v>
      </c>
      <c r="F186" s="25"/>
      <c r="G186" s="7"/>
    </row>
    <row r="187" spans="1:7">
      <c r="A187" s="3" t="s">
        <v>1057</v>
      </c>
      <c r="B187" s="56" t="s">
        <v>621</v>
      </c>
      <c r="C187" s="21" t="s">
        <v>150</v>
      </c>
      <c r="D187" s="26" t="s">
        <v>527</v>
      </c>
      <c r="E187" s="24">
        <v>1.35</v>
      </c>
      <c r="F187" s="25"/>
      <c r="G187" s="7"/>
    </row>
    <row r="188" spans="1:7">
      <c r="A188" s="3" t="s">
        <v>1058</v>
      </c>
      <c r="B188" s="56" t="s">
        <v>622</v>
      </c>
      <c r="C188" s="21" t="s">
        <v>623</v>
      </c>
      <c r="D188" s="26" t="s">
        <v>624</v>
      </c>
      <c r="E188" s="24">
        <v>1.69</v>
      </c>
      <c r="F188" s="25"/>
      <c r="G188" s="7"/>
    </row>
    <row r="189" spans="1:7">
      <c r="A189" s="3" t="s">
        <v>1059</v>
      </c>
      <c r="B189" s="56" t="s">
        <v>622</v>
      </c>
      <c r="C189" s="21" t="s">
        <v>625</v>
      </c>
      <c r="D189" s="26" t="s">
        <v>624</v>
      </c>
      <c r="E189" s="24">
        <v>1.69</v>
      </c>
      <c r="F189" s="25"/>
      <c r="G189" s="7"/>
    </row>
    <row r="190" spans="1:7">
      <c r="A190" s="3" t="s">
        <v>1060</v>
      </c>
      <c r="B190" s="56" t="s">
        <v>622</v>
      </c>
      <c r="C190" s="21" t="s">
        <v>626</v>
      </c>
      <c r="D190" s="26" t="s">
        <v>624</v>
      </c>
      <c r="E190" s="24">
        <v>1.69</v>
      </c>
      <c r="F190" s="25"/>
      <c r="G190" s="7"/>
    </row>
    <row r="191" spans="1:7" ht="24.95" customHeight="1">
      <c r="B191" s="38"/>
      <c r="G191" s="14"/>
    </row>
    <row r="192" spans="1:7" ht="26.25">
      <c r="A192" s="10" t="s">
        <v>528</v>
      </c>
      <c r="G192" s="14"/>
    </row>
    <row r="193" spans="1:7">
      <c r="A193" s="2" t="s">
        <v>8</v>
      </c>
      <c r="B193" s="92" t="s">
        <v>9</v>
      </c>
      <c r="C193" s="92"/>
      <c r="D193" s="93"/>
      <c r="E193" s="29" t="s">
        <v>10</v>
      </c>
      <c r="F193" s="80"/>
      <c r="G193" s="9" t="s">
        <v>704</v>
      </c>
    </row>
    <row r="194" spans="1:7">
      <c r="A194" s="3" t="s">
        <v>1061</v>
      </c>
      <c r="B194" s="18" t="s">
        <v>13</v>
      </c>
      <c r="C194" s="21"/>
      <c r="D194" s="26" t="s">
        <v>666</v>
      </c>
      <c r="E194" s="24">
        <v>2.99</v>
      </c>
      <c r="F194" s="81"/>
      <c r="G194" s="7"/>
    </row>
    <row r="195" spans="1:7">
      <c r="A195" s="3" t="s">
        <v>1062</v>
      </c>
      <c r="B195" s="18" t="s">
        <v>525</v>
      </c>
      <c r="C195" s="21"/>
      <c r="D195" s="26" t="s">
        <v>666</v>
      </c>
      <c r="E195" s="24">
        <v>4.25</v>
      </c>
      <c r="F195" s="81"/>
      <c r="G195" s="7"/>
    </row>
    <row r="196" spans="1:7">
      <c r="A196" s="3" t="s">
        <v>1063</v>
      </c>
      <c r="B196" s="18" t="s">
        <v>525</v>
      </c>
      <c r="C196" s="21"/>
      <c r="D196" s="26" t="s">
        <v>667</v>
      </c>
      <c r="E196" s="24">
        <v>2.15</v>
      </c>
      <c r="F196" s="81"/>
      <c r="G196" s="7"/>
    </row>
    <row r="197" spans="1:7">
      <c r="A197" s="3" t="s">
        <v>1064</v>
      </c>
      <c r="B197" s="18" t="s">
        <v>678</v>
      </c>
      <c r="C197" s="21" t="s">
        <v>673</v>
      </c>
      <c r="D197" s="26" t="s">
        <v>532</v>
      </c>
      <c r="E197" s="24">
        <v>1.35</v>
      </c>
      <c r="F197" s="81"/>
      <c r="G197" s="7"/>
    </row>
    <row r="198" spans="1:7">
      <c r="A198" s="3" t="s">
        <v>1065</v>
      </c>
      <c r="B198" s="18" t="s">
        <v>679</v>
      </c>
      <c r="C198" s="21" t="s">
        <v>674</v>
      </c>
      <c r="D198" s="26" t="s">
        <v>533</v>
      </c>
      <c r="E198" s="24">
        <v>2.5499999999999998</v>
      </c>
      <c r="F198" s="81"/>
      <c r="G198" s="7"/>
    </row>
    <row r="199" spans="1:7">
      <c r="A199" s="3" t="s">
        <v>1066</v>
      </c>
      <c r="B199" s="18" t="s">
        <v>680</v>
      </c>
      <c r="C199" s="21"/>
      <c r="D199" s="26" t="s">
        <v>531</v>
      </c>
      <c r="E199" s="24">
        <v>4.29</v>
      </c>
      <c r="F199" s="81"/>
      <c r="G199" s="7"/>
    </row>
    <row r="200" spans="1:7">
      <c r="A200" s="3" t="s">
        <v>1067</v>
      </c>
      <c r="B200" s="18" t="s">
        <v>680</v>
      </c>
      <c r="C200" s="21" t="s">
        <v>681</v>
      </c>
      <c r="D200" s="26" t="s">
        <v>531</v>
      </c>
      <c r="E200" s="24">
        <v>4.29</v>
      </c>
      <c r="F200" s="81"/>
      <c r="G200" s="7"/>
    </row>
    <row r="201" spans="1:7">
      <c r="A201" s="3" t="s">
        <v>1068</v>
      </c>
      <c r="B201" s="18" t="s">
        <v>682</v>
      </c>
      <c r="C201" s="21" t="s">
        <v>676</v>
      </c>
      <c r="D201" s="26" t="s">
        <v>529</v>
      </c>
      <c r="E201" s="24">
        <v>1.39</v>
      </c>
      <c r="F201" s="81"/>
      <c r="G201" s="7"/>
    </row>
    <row r="202" spans="1:7">
      <c r="A202" s="3" t="s">
        <v>1069</v>
      </c>
      <c r="B202" s="18" t="s">
        <v>682</v>
      </c>
      <c r="C202" s="21" t="s">
        <v>675</v>
      </c>
      <c r="D202" s="26" t="s">
        <v>534</v>
      </c>
      <c r="E202" s="24">
        <v>1.59</v>
      </c>
      <c r="F202" s="81"/>
      <c r="G202" s="7"/>
    </row>
    <row r="203" spans="1:7">
      <c r="A203" s="3" t="s">
        <v>1070</v>
      </c>
      <c r="B203" s="18" t="s">
        <v>683</v>
      </c>
      <c r="C203" s="21" t="s">
        <v>677</v>
      </c>
      <c r="D203" s="26" t="s">
        <v>530</v>
      </c>
      <c r="E203" s="24">
        <v>0.8</v>
      </c>
      <c r="F203" s="81"/>
      <c r="G203" s="7"/>
    </row>
    <row r="204" spans="1:7" ht="24.95" customHeight="1">
      <c r="G204" s="14"/>
    </row>
    <row r="205" spans="1:7" ht="26.25">
      <c r="A205" s="10" t="s">
        <v>752</v>
      </c>
      <c r="G205" s="14"/>
    </row>
    <row r="206" spans="1:7">
      <c r="A206" s="2" t="s">
        <v>8</v>
      </c>
      <c r="B206" s="15" t="s">
        <v>9</v>
      </c>
      <c r="C206" s="16"/>
      <c r="D206" s="3"/>
      <c r="E206" s="29" t="s">
        <v>10</v>
      </c>
      <c r="F206" s="27" t="s">
        <v>856</v>
      </c>
      <c r="G206" s="9" t="s">
        <v>704</v>
      </c>
    </row>
    <row r="207" spans="1:7">
      <c r="A207" s="3" t="s">
        <v>1071</v>
      </c>
      <c r="B207" s="21" t="s">
        <v>13</v>
      </c>
      <c r="C207" s="21" t="s">
        <v>548</v>
      </c>
      <c r="D207" s="71" t="s">
        <v>549</v>
      </c>
      <c r="E207" s="77">
        <v>0.93</v>
      </c>
      <c r="F207" s="31">
        <f>0.93/75</f>
        <v>1.2400000000000001E-2</v>
      </c>
      <c r="G207" s="7"/>
    </row>
    <row r="208" spans="1:7">
      <c r="A208" s="3" t="s">
        <v>1072</v>
      </c>
      <c r="B208" s="21" t="s">
        <v>13</v>
      </c>
      <c r="C208" s="21" t="s">
        <v>548</v>
      </c>
      <c r="D208" s="71" t="s">
        <v>550</v>
      </c>
      <c r="E208" s="77">
        <v>0.82</v>
      </c>
      <c r="F208" s="31">
        <f>0.82/30</f>
        <v>2.7333333333333331E-2</v>
      </c>
      <c r="G208" s="7"/>
    </row>
    <row r="209" spans="1:7">
      <c r="A209" s="3" t="s">
        <v>1073</v>
      </c>
      <c r="B209" s="21" t="s">
        <v>13</v>
      </c>
      <c r="C209" s="21" t="s">
        <v>548</v>
      </c>
      <c r="D209" s="71" t="s">
        <v>551</v>
      </c>
      <c r="E209" s="77">
        <v>1.65</v>
      </c>
      <c r="F209" s="31">
        <f>1.35/35</f>
        <v>3.8571428571428576E-2</v>
      </c>
      <c r="G209" s="7"/>
    </row>
    <row r="210" spans="1:7">
      <c r="A210" s="3" t="s">
        <v>1074</v>
      </c>
      <c r="B210" s="21" t="s">
        <v>13</v>
      </c>
      <c r="C210" s="21" t="s">
        <v>548</v>
      </c>
      <c r="D210" s="71" t="s">
        <v>767</v>
      </c>
      <c r="E210" s="77">
        <v>0.7</v>
      </c>
      <c r="F210" s="31">
        <f>0.7/20</f>
        <v>3.4999999999999996E-2</v>
      </c>
      <c r="G210" s="7"/>
    </row>
    <row r="211" spans="1:7">
      <c r="A211" s="3" t="s">
        <v>1075</v>
      </c>
      <c r="B211" s="21" t="s">
        <v>13</v>
      </c>
      <c r="C211" s="21" t="s">
        <v>545</v>
      </c>
      <c r="D211" s="71" t="s">
        <v>547</v>
      </c>
      <c r="E211" s="77">
        <v>1.65</v>
      </c>
      <c r="F211" s="31">
        <f>1.65/37</f>
        <v>4.459459459459459E-2</v>
      </c>
      <c r="G211" s="7"/>
    </row>
    <row r="212" spans="1:7">
      <c r="A212" s="3" t="s">
        <v>1076</v>
      </c>
      <c r="B212" s="21" t="s">
        <v>13</v>
      </c>
      <c r="C212" s="21" t="s">
        <v>545</v>
      </c>
      <c r="D212" s="71" t="s">
        <v>757</v>
      </c>
      <c r="E212" s="77">
        <v>1.65</v>
      </c>
      <c r="F212" s="31">
        <f>1.65/25</f>
        <v>6.6000000000000003E-2</v>
      </c>
      <c r="G212" s="7"/>
    </row>
    <row r="213" spans="1:7">
      <c r="A213" s="3" t="s">
        <v>1077</v>
      </c>
      <c r="B213" s="21" t="s">
        <v>13</v>
      </c>
      <c r="C213" s="21" t="s">
        <v>545</v>
      </c>
      <c r="D213" s="71" t="s">
        <v>756</v>
      </c>
      <c r="E213" s="77">
        <v>2.19</v>
      </c>
      <c r="F213" s="31">
        <f>2.19/25</f>
        <v>8.7599999999999997E-2</v>
      </c>
      <c r="G213" s="7"/>
    </row>
    <row r="214" spans="1:7">
      <c r="A214" s="3" t="s">
        <v>1078</v>
      </c>
      <c r="B214" s="21" t="s">
        <v>13</v>
      </c>
      <c r="C214" s="21" t="s">
        <v>545</v>
      </c>
      <c r="D214" s="71" t="s">
        <v>546</v>
      </c>
      <c r="E214" s="77">
        <v>2.19</v>
      </c>
      <c r="F214" s="31">
        <f>2.19/20</f>
        <v>0.1095</v>
      </c>
      <c r="G214" s="7"/>
    </row>
    <row r="215" spans="1:7">
      <c r="A215" s="3" t="s">
        <v>1079</v>
      </c>
      <c r="B215" s="21" t="s">
        <v>751</v>
      </c>
      <c r="C215" s="21" t="s">
        <v>548</v>
      </c>
      <c r="D215" s="71" t="s">
        <v>753</v>
      </c>
      <c r="E215" s="77">
        <v>1.95</v>
      </c>
      <c r="F215" s="31">
        <f>1.95/32</f>
        <v>6.0937499999999999E-2</v>
      </c>
      <c r="G215" s="7"/>
    </row>
    <row r="216" spans="1:7">
      <c r="A216" s="3" t="s">
        <v>1080</v>
      </c>
      <c r="B216" s="21" t="s">
        <v>751</v>
      </c>
      <c r="C216" s="21" t="s">
        <v>548</v>
      </c>
      <c r="D216" s="71" t="s">
        <v>754</v>
      </c>
      <c r="E216" s="77">
        <v>1.95</v>
      </c>
      <c r="F216" s="31">
        <f>1.95/24</f>
        <v>8.1250000000000003E-2</v>
      </c>
      <c r="G216" s="7"/>
    </row>
    <row r="217" spans="1:7">
      <c r="A217" s="3" t="s">
        <v>1081</v>
      </c>
      <c r="B217" s="21" t="s">
        <v>751</v>
      </c>
      <c r="C217" s="21" t="s">
        <v>548</v>
      </c>
      <c r="D217" s="71" t="s">
        <v>755</v>
      </c>
      <c r="E217" s="77">
        <v>2.19</v>
      </c>
      <c r="F217" s="31">
        <f>2.19/14</f>
        <v>0.15642857142857142</v>
      </c>
      <c r="G217" s="7"/>
    </row>
    <row r="218" spans="1:7">
      <c r="A218" s="3" t="s">
        <v>1082</v>
      </c>
      <c r="B218" s="21" t="s">
        <v>751</v>
      </c>
      <c r="C218" s="21" t="s">
        <v>548</v>
      </c>
      <c r="D218" s="71" t="s">
        <v>758</v>
      </c>
      <c r="E218" s="77">
        <v>3.79</v>
      </c>
      <c r="F218" s="31">
        <f>3.79/15</f>
        <v>0.25266666666666665</v>
      </c>
      <c r="G218" s="7"/>
    </row>
    <row r="219" spans="1:7">
      <c r="A219" s="3" t="s">
        <v>1083</v>
      </c>
      <c r="B219" s="21" t="s">
        <v>608</v>
      </c>
      <c r="C219" s="21" t="s">
        <v>609</v>
      </c>
      <c r="D219" s="71" t="s">
        <v>610</v>
      </c>
      <c r="E219" s="77">
        <v>8.1</v>
      </c>
      <c r="F219" s="31"/>
      <c r="G219" s="7"/>
    </row>
    <row r="220" spans="1:7">
      <c r="A220" s="3" t="s">
        <v>1084</v>
      </c>
      <c r="B220" s="21" t="s">
        <v>608</v>
      </c>
      <c r="C220" s="21" t="s">
        <v>609</v>
      </c>
      <c r="D220" s="71" t="s">
        <v>611</v>
      </c>
      <c r="E220" s="77">
        <v>13.5</v>
      </c>
      <c r="F220" s="31"/>
      <c r="G220" s="7"/>
    </row>
    <row r="221" spans="1:7">
      <c r="A221" s="3" t="s">
        <v>1085</v>
      </c>
      <c r="B221" s="21" t="s">
        <v>608</v>
      </c>
      <c r="C221" s="21" t="s">
        <v>612</v>
      </c>
      <c r="D221" s="71" t="s">
        <v>614</v>
      </c>
      <c r="E221" s="77">
        <v>2.9</v>
      </c>
      <c r="F221" s="31"/>
      <c r="G221" s="7"/>
    </row>
    <row r="222" spans="1:7">
      <c r="A222" s="3" t="s">
        <v>1086</v>
      </c>
      <c r="B222" s="21" t="s">
        <v>608</v>
      </c>
      <c r="C222" s="21" t="s">
        <v>609</v>
      </c>
      <c r="D222" s="71" t="s">
        <v>613</v>
      </c>
      <c r="E222" s="77">
        <v>5.8</v>
      </c>
      <c r="F222" s="31"/>
      <c r="G222" s="7"/>
    </row>
    <row r="223" spans="1:7" ht="24.95" customHeight="1">
      <c r="G223" s="14"/>
    </row>
    <row r="224" spans="1:7" ht="26.25">
      <c r="A224" s="10" t="s">
        <v>750</v>
      </c>
      <c r="D224"/>
      <c r="E224"/>
      <c r="F224" s="39"/>
      <c r="G224" s="14"/>
    </row>
    <row r="225" spans="1:7">
      <c r="A225" s="2" t="s">
        <v>8</v>
      </c>
      <c r="B225" s="15" t="s">
        <v>9</v>
      </c>
      <c r="C225" s="16"/>
      <c r="D225" s="17"/>
      <c r="E225" s="29" t="s">
        <v>10</v>
      </c>
      <c r="F225" s="27" t="s">
        <v>863</v>
      </c>
      <c r="G225" s="9" t="s">
        <v>704</v>
      </c>
    </row>
    <row r="226" spans="1:7">
      <c r="A226" s="3" t="s">
        <v>1087</v>
      </c>
      <c r="B226" s="18" t="s">
        <v>13</v>
      </c>
      <c r="C226" s="21" t="s">
        <v>556</v>
      </c>
      <c r="D226" s="26" t="s">
        <v>557</v>
      </c>
      <c r="E226" s="26">
        <v>2.29</v>
      </c>
      <c r="F226" s="25">
        <f>2.29/30</f>
        <v>7.6333333333333336E-2</v>
      </c>
      <c r="G226" s="7"/>
    </row>
    <row r="227" spans="1:7">
      <c r="A227" s="3" t="s">
        <v>1088</v>
      </c>
      <c r="B227" s="18" t="s">
        <v>579</v>
      </c>
      <c r="C227" s="21" t="s">
        <v>556</v>
      </c>
      <c r="D227" s="26" t="s">
        <v>747</v>
      </c>
      <c r="E227" s="26">
        <v>2.59</v>
      </c>
      <c r="F227" s="25">
        <f>2.59/10</f>
        <v>0.25900000000000001</v>
      </c>
      <c r="G227" s="7"/>
    </row>
    <row r="228" spans="1:7">
      <c r="A228" s="3" t="s">
        <v>1089</v>
      </c>
      <c r="B228" s="18" t="s">
        <v>13</v>
      </c>
      <c r="C228" s="21" t="s">
        <v>555</v>
      </c>
      <c r="D228" s="26" t="s">
        <v>553</v>
      </c>
      <c r="E228" s="26">
        <v>1.69</v>
      </c>
      <c r="F228" s="25">
        <f>1.69/20</f>
        <v>8.4499999999999992E-2</v>
      </c>
      <c r="G228" s="7"/>
    </row>
    <row r="229" spans="1:7">
      <c r="A229" s="3" t="s">
        <v>1090</v>
      </c>
      <c r="B229" s="18" t="s">
        <v>13</v>
      </c>
      <c r="C229" s="21" t="s">
        <v>554</v>
      </c>
      <c r="D229" s="26" t="s">
        <v>457</v>
      </c>
      <c r="E229" s="26">
        <v>1.25</v>
      </c>
      <c r="F229" s="25">
        <f>1.25/30</f>
        <v>4.1666666666666664E-2</v>
      </c>
      <c r="G229" s="7"/>
    </row>
    <row r="230" spans="1:7">
      <c r="A230" s="3" t="s">
        <v>1091</v>
      </c>
      <c r="B230" s="18" t="s">
        <v>748</v>
      </c>
      <c r="C230" s="21" t="s">
        <v>552</v>
      </c>
      <c r="D230" s="26" t="s">
        <v>749</v>
      </c>
      <c r="E230" s="26">
        <v>2.19</v>
      </c>
      <c r="F230" s="25">
        <f>2.19/8</f>
        <v>0.27374999999999999</v>
      </c>
      <c r="G230" s="7"/>
    </row>
    <row r="231" spans="1:7">
      <c r="A231" s="3" t="s">
        <v>1092</v>
      </c>
      <c r="B231" s="18" t="s">
        <v>13</v>
      </c>
      <c r="C231" s="21" t="s">
        <v>744</v>
      </c>
      <c r="D231" s="26" t="s">
        <v>745</v>
      </c>
      <c r="E231" s="26">
        <v>1.35</v>
      </c>
      <c r="F231" s="25">
        <f>1.35/75</f>
        <v>1.8000000000000002E-2</v>
      </c>
      <c r="G231" s="7"/>
    </row>
    <row r="232" spans="1:7">
      <c r="A232" s="3" t="s">
        <v>1093</v>
      </c>
      <c r="B232" s="18" t="s">
        <v>579</v>
      </c>
      <c r="C232" s="21" t="s">
        <v>744</v>
      </c>
      <c r="D232" s="26" t="s">
        <v>746</v>
      </c>
      <c r="E232" s="26">
        <v>2.19</v>
      </c>
      <c r="F232" s="25">
        <f>2.19/25</f>
        <v>8.7599999999999997E-2</v>
      </c>
      <c r="G232" s="7"/>
    </row>
    <row r="233" spans="1:7" ht="24.95" customHeight="1">
      <c r="G233" s="14"/>
    </row>
    <row r="234" spans="1:7" ht="26.25">
      <c r="A234" s="10" t="s">
        <v>212</v>
      </c>
      <c r="G234" s="14"/>
    </row>
    <row r="235" spans="1:7">
      <c r="A235" s="2" t="s">
        <v>8</v>
      </c>
      <c r="B235" s="92" t="s">
        <v>9</v>
      </c>
      <c r="C235" s="92"/>
      <c r="D235" s="93"/>
      <c r="E235" s="29" t="s">
        <v>10</v>
      </c>
      <c r="F235" s="80"/>
      <c r="G235" s="9" t="s">
        <v>704</v>
      </c>
    </row>
    <row r="236" spans="1:7">
      <c r="A236" s="3" t="s">
        <v>1094</v>
      </c>
      <c r="B236" s="18" t="s">
        <v>13</v>
      </c>
      <c r="C236" s="21"/>
      <c r="D236" s="26" t="s">
        <v>213</v>
      </c>
      <c r="E236" s="24">
        <v>2.99</v>
      </c>
      <c r="F236" s="81"/>
      <c r="G236" s="7"/>
    </row>
    <row r="237" spans="1:7">
      <c r="A237" s="3" t="s">
        <v>1095</v>
      </c>
      <c r="B237" s="18" t="s">
        <v>13</v>
      </c>
      <c r="C237" s="21"/>
      <c r="D237" s="26" t="s">
        <v>214</v>
      </c>
      <c r="E237" s="24">
        <v>5.69</v>
      </c>
      <c r="F237" s="81"/>
      <c r="G237" s="7"/>
    </row>
    <row r="238" spans="1:7">
      <c r="A238" s="3" t="s">
        <v>1096</v>
      </c>
      <c r="B238" s="18" t="s">
        <v>210</v>
      </c>
      <c r="C238" s="21" t="s">
        <v>215</v>
      </c>
      <c r="D238" s="26" t="s">
        <v>216</v>
      </c>
      <c r="E238" s="24">
        <v>3.49</v>
      </c>
      <c r="F238" s="81"/>
      <c r="G238" s="7"/>
    </row>
    <row r="239" spans="1:7">
      <c r="A239" s="3" t="s">
        <v>1097</v>
      </c>
      <c r="B239" s="18" t="s">
        <v>210</v>
      </c>
      <c r="C239" s="21" t="s">
        <v>215</v>
      </c>
      <c r="D239" s="26" t="s">
        <v>217</v>
      </c>
      <c r="E239" s="24">
        <v>6.49</v>
      </c>
      <c r="F239" s="81"/>
      <c r="G239" s="7"/>
    </row>
    <row r="240" spans="1:7" ht="24.95" customHeight="1">
      <c r="G240" s="14"/>
    </row>
    <row r="241" spans="1:7" ht="26.25">
      <c r="A241" s="10" t="s">
        <v>356</v>
      </c>
      <c r="G241" s="14"/>
    </row>
    <row r="242" spans="1:7">
      <c r="A242" s="2" t="s">
        <v>8</v>
      </c>
      <c r="B242" s="92" t="s">
        <v>9</v>
      </c>
      <c r="C242" s="92"/>
      <c r="D242" s="93"/>
      <c r="E242" s="29" t="s">
        <v>10</v>
      </c>
      <c r="F242" s="27" t="s">
        <v>856</v>
      </c>
      <c r="G242" s="9" t="s">
        <v>704</v>
      </c>
    </row>
    <row r="243" spans="1:7">
      <c r="A243" s="3" t="s">
        <v>1098</v>
      </c>
      <c r="B243" s="18" t="s">
        <v>13</v>
      </c>
      <c r="C243" s="21" t="s">
        <v>366</v>
      </c>
      <c r="D243" s="26" t="s">
        <v>457</v>
      </c>
      <c r="E243" s="24">
        <v>0.9</v>
      </c>
      <c r="F243" s="24">
        <f>0.9/30</f>
        <v>3.0000000000000002E-2</v>
      </c>
      <c r="G243" s="7"/>
    </row>
    <row r="244" spans="1:7">
      <c r="A244" s="3" t="s">
        <v>1099</v>
      </c>
      <c r="B244" s="18" t="s">
        <v>13</v>
      </c>
      <c r="C244" s="21" t="s">
        <v>369</v>
      </c>
      <c r="D244" s="26" t="s">
        <v>457</v>
      </c>
      <c r="E244" s="24">
        <v>0.9</v>
      </c>
      <c r="F244" s="24">
        <f t="shared" ref="F244:F246" si="0">0.9/30</f>
        <v>3.0000000000000002E-2</v>
      </c>
      <c r="G244" s="7"/>
    </row>
    <row r="245" spans="1:7">
      <c r="A245" s="3" t="s">
        <v>1100</v>
      </c>
      <c r="B245" s="18" t="s">
        <v>13</v>
      </c>
      <c r="C245" s="21" t="s">
        <v>365</v>
      </c>
      <c r="D245" s="26" t="s">
        <v>457</v>
      </c>
      <c r="E245" s="24">
        <v>0.9</v>
      </c>
      <c r="F245" s="24">
        <f t="shared" si="0"/>
        <v>3.0000000000000002E-2</v>
      </c>
      <c r="G245" s="7"/>
    </row>
    <row r="246" spans="1:7">
      <c r="A246" s="3" t="s">
        <v>1101</v>
      </c>
      <c r="B246" s="18" t="s">
        <v>13</v>
      </c>
      <c r="C246" s="21" t="s">
        <v>367</v>
      </c>
      <c r="D246" s="26" t="s">
        <v>457</v>
      </c>
      <c r="E246" s="24">
        <v>0.9</v>
      </c>
      <c r="F246" s="24">
        <f t="shared" si="0"/>
        <v>3.0000000000000002E-2</v>
      </c>
      <c r="G246" s="7"/>
    </row>
    <row r="247" spans="1:7">
      <c r="A247" s="3" t="s">
        <v>1102</v>
      </c>
      <c r="B247" s="18" t="s">
        <v>358</v>
      </c>
      <c r="C247" s="21" t="s">
        <v>357</v>
      </c>
      <c r="D247" s="26" t="s">
        <v>359</v>
      </c>
      <c r="E247" s="24">
        <v>3.69</v>
      </c>
      <c r="F247" s="24">
        <f>3.69/50</f>
        <v>7.3800000000000004E-2</v>
      </c>
      <c r="G247" s="7"/>
    </row>
    <row r="248" spans="1:7">
      <c r="A248" s="3" t="s">
        <v>1103</v>
      </c>
      <c r="B248" s="18" t="s">
        <v>358</v>
      </c>
      <c r="C248" s="21" t="s">
        <v>369</v>
      </c>
      <c r="D248" s="26" t="s">
        <v>359</v>
      </c>
      <c r="E248" s="24">
        <v>3.69</v>
      </c>
      <c r="F248" s="24">
        <f t="shared" ref="F248:F250" si="1">3.69/50</f>
        <v>7.3800000000000004E-2</v>
      </c>
      <c r="G248" s="7"/>
    </row>
    <row r="249" spans="1:7">
      <c r="A249" s="3" t="s">
        <v>1104</v>
      </c>
      <c r="B249" s="18" t="s">
        <v>358</v>
      </c>
      <c r="C249" s="21" t="s">
        <v>368</v>
      </c>
      <c r="D249" s="26" t="s">
        <v>359</v>
      </c>
      <c r="E249" s="24">
        <v>3.69</v>
      </c>
      <c r="F249" s="24">
        <f t="shared" si="1"/>
        <v>7.3800000000000004E-2</v>
      </c>
      <c r="G249" s="7"/>
    </row>
    <row r="250" spans="1:7">
      <c r="A250" s="3" t="s">
        <v>1105</v>
      </c>
      <c r="B250" s="18" t="s">
        <v>358</v>
      </c>
      <c r="C250" s="21" t="s">
        <v>367</v>
      </c>
      <c r="D250" s="26" t="s">
        <v>359</v>
      </c>
      <c r="E250" s="24">
        <v>3.69</v>
      </c>
      <c r="F250" s="24">
        <f t="shared" si="1"/>
        <v>7.3800000000000004E-2</v>
      </c>
      <c r="G250" s="7"/>
    </row>
  </sheetData>
  <sheetProtection algorithmName="SHA-512" hashValue="WsiOvh7suJ13EVJfW4SbdKojmnWByLbwkRCmfPPcrCfhM36qOjBlre6NKKhucGOBPwQe23AHcICp5MPL6BVaEA==" saltValue="TSPgnmj8YLgbfGZ8w6B+WA==" spinCount="100000" sheet="1" objects="1" scenarios="1"/>
  <mergeCells count="5">
    <mergeCell ref="B178:D178"/>
    <mergeCell ref="B235:D235"/>
    <mergeCell ref="B160:D160"/>
    <mergeCell ref="B242:D242"/>
    <mergeCell ref="B193:D193"/>
  </mergeCells>
  <phoneticPr fontId="4" type="noConversion"/>
  <pageMargins left="0.19685039370078741" right="0.19685039370078741" top="0.39370078740157483" bottom="0.39370078740157483" header="0" footer="0"/>
  <pageSetup paperSize="9" scale="71" orientation="portrait" horizontalDpi="0" verticalDpi="0" r:id="rId1"/>
  <rowBreaks count="3" manualBreakCount="3">
    <brk id="59" max="16383" man="1"/>
    <brk id="158" max="16383" man="1"/>
    <brk id="2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4D99-473F-4064-A676-00CEB4F556E1}">
  <dimension ref="A1:G49"/>
  <sheetViews>
    <sheetView view="pageBreakPreview" zoomScale="115" zoomScaleNormal="100" zoomScaleSheetLayoutView="115" workbookViewId="0">
      <selection activeCell="I12" sqref="I12"/>
    </sheetView>
  </sheetViews>
  <sheetFormatPr baseColWidth="10" defaultRowHeight="15"/>
  <cols>
    <col min="1" max="1" width="8.28515625" customWidth="1"/>
    <col min="2" max="2" width="20.7109375" customWidth="1"/>
    <col min="3" max="3" width="40.7109375" customWidth="1"/>
    <col min="4" max="5" width="10.7109375" style="11" customWidth="1"/>
    <col min="6" max="6" width="7.7109375" style="54" customWidth="1"/>
    <col min="7" max="7" width="10.7109375" style="5" customWidth="1"/>
  </cols>
  <sheetData>
    <row r="1" spans="1:7" ht="26.25">
      <c r="A1" s="10" t="s">
        <v>267</v>
      </c>
      <c r="G1" s="14"/>
    </row>
    <row r="2" spans="1:7">
      <c r="A2" s="2" t="s">
        <v>8</v>
      </c>
      <c r="B2" s="92" t="s">
        <v>9</v>
      </c>
      <c r="C2" s="92"/>
      <c r="D2" s="93"/>
      <c r="E2" s="29" t="s">
        <v>10</v>
      </c>
      <c r="F2" s="27" t="s">
        <v>855</v>
      </c>
      <c r="G2" s="9" t="s">
        <v>704</v>
      </c>
    </row>
    <row r="3" spans="1:7">
      <c r="A3" s="3" t="s">
        <v>257</v>
      </c>
      <c r="B3" s="18" t="s">
        <v>13</v>
      </c>
      <c r="C3" s="21" t="s">
        <v>265</v>
      </c>
      <c r="D3" s="26" t="s">
        <v>11</v>
      </c>
      <c r="E3" s="24">
        <v>2.35</v>
      </c>
      <c r="F3" s="25">
        <v>4.7</v>
      </c>
      <c r="G3" s="8"/>
    </row>
    <row r="4" spans="1:7">
      <c r="A4" s="3" t="s">
        <v>258</v>
      </c>
      <c r="B4" s="18" t="s">
        <v>13</v>
      </c>
      <c r="C4" s="21" t="s">
        <v>264</v>
      </c>
      <c r="D4" s="26" t="s">
        <v>11</v>
      </c>
      <c r="E4" s="24">
        <v>2.35</v>
      </c>
      <c r="F4" s="25">
        <v>4.7</v>
      </c>
      <c r="G4" s="7"/>
    </row>
    <row r="5" spans="1:7">
      <c r="A5" s="3" t="s">
        <v>259</v>
      </c>
      <c r="B5" s="18" t="s">
        <v>13</v>
      </c>
      <c r="C5" s="21" t="s">
        <v>266</v>
      </c>
      <c r="D5" s="26" t="s">
        <v>67</v>
      </c>
      <c r="E5" s="24">
        <v>2.35</v>
      </c>
      <c r="F5" s="25">
        <v>5.88</v>
      </c>
      <c r="G5" s="7"/>
    </row>
    <row r="6" spans="1:7">
      <c r="A6" s="3" t="s">
        <v>260</v>
      </c>
      <c r="B6" s="18" t="s">
        <v>268</v>
      </c>
      <c r="C6" s="21" t="s">
        <v>269</v>
      </c>
      <c r="D6" s="26" t="s">
        <v>722</v>
      </c>
      <c r="E6" s="24">
        <v>6.49</v>
      </c>
      <c r="F6" s="25">
        <v>14.3</v>
      </c>
      <c r="G6" s="7"/>
    </row>
    <row r="7" spans="1:7">
      <c r="A7" s="3" t="s">
        <v>261</v>
      </c>
      <c r="B7" s="18" t="s">
        <v>268</v>
      </c>
      <c r="C7" s="21" t="s">
        <v>269</v>
      </c>
      <c r="D7" s="26" t="s">
        <v>270</v>
      </c>
      <c r="E7" s="24">
        <v>11.49</v>
      </c>
      <c r="F7" s="25">
        <v>12.65</v>
      </c>
      <c r="G7" s="7"/>
    </row>
    <row r="8" spans="1:7">
      <c r="A8" s="3" t="s">
        <v>262</v>
      </c>
      <c r="B8" s="18" t="s">
        <v>268</v>
      </c>
      <c r="C8" s="21" t="s">
        <v>271</v>
      </c>
      <c r="D8" s="26" t="s">
        <v>65</v>
      </c>
      <c r="E8" s="24">
        <v>3.19</v>
      </c>
      <c r="F8" s="25">
        <f>3.19*4</f>
        <v>12.76</v>
      </c>
      <c r="G8" s="7"/>
    </row>
    <row r="9" spans="1:7">
      <c r="A9" s="3" t="s">
        <v>263</v>
      </c>
      <c r="B9" s="18" t="s">
        <v>268</v>
      </c>
      <c r="C9" s="21" t="s">
        <v>272</v>
      </c>
      <c r="D9" s="26" t="s">
        <v>273</v>
      </c>
      <c r="E9" s="24">
        <v>3.19</v>
      </c>
      <c r="F9" s="25">
        <v>9.11</v>
      </c>
      <c r="G9" s="7"/>
    </row>
    <row r="10" spans="1:7">
      <c r="A10" s="3" t="s">
        <v>277</v>
      </c>
      <c r="B10" s="18" t="s">
        <v>274</v>
      </c>
      <c r="C10" s="21" t="s">
        <v>275</v>
      </c>
      <c r="D10" s="26" t="s">
        <v>276</v>
      </c>
      <c r="E10" s="24">
        <v>4.29</v>
      </c>
      <c r="F10" s="25">
        <v>8.58</v>
      </c>
      <c r="G10" s="7"/>
    </row>
    <row r="11" spans="1:7">
      <c r="A11" s="3" t="s">
        <v>640</v>
      </c>
      <c r="B11" s="18" t="s">
        <v>616</v>
      </c>
      <c r="C11" s="21" t="s">
        <v>617</v>
      </c>
      <c r="D11" s="26" t="s">
        <v>57</v>
      </c>
      <c r="E11" s="24">
        <v>3.45</v>
      </c>
      <c r="F11" s="25">
        <f>3.45*5</f>
        <v>17.25</v>
      </c>
      <c r="G11" s="7"/>
    </row>
    <row r="12" spans="1:7">
      <c r="A12" s="3" t="s">
        <v>641</v>
      </c>
      <c r="B12" s="18" t="s">
        <v>616</v>
      </c>
      <c r="C12" s="21" t="s">
        <v>618</v>
      </c>
      <c r="D12" s="26" t="s">
        <v>57</v>
      </c>
      <c r="E12" s="24">
        <v>3.45</v>
      </c>
      <c r="F12" s="25">
        <v>17.25</v>
      </c>
      <c r="G12" s="7"/>
    </row>
    <row r="13" spans="1:7">
      <c r="A13" s="3" t="s">
        <v>642</v>
      </c>
      <c r="B13" s="18" t="s">
        <v>616</v>
      </c>
      <c r="C13" s="21" t="s">
        <v>619</v>
      </c>
      <c r="D13" s="26" t="s">
        <v>57</v>
      </c>
      <c r="E13" s="24">
        <v>3.45</v>
      </c>
      <c r="F13" s="25">
        <v>17.25</v>
      </c>
      <c r="G13" s="7"/>
    </row>
    <row r="14" spans="1:7">
      <c r="A14" s="3" t="s">
        <v>643</v>
      </c>
      <c r="B14" s="18" t="s">
        <v>616</v>
      </c>
      <c r="C14" s="21" t="s">
        <v>620</v>
      </c>
      <c r="D14" s="26" t="s">
        <v>57</v>
      </c>
      <c r="E14" s="24">
        <v>3.45</v>
      </c>
      <c r="F14" s="25">
        <v>17.25</v>
      </c>
      <c r="G14" s="7"/>
    </row>
    <row r="15" spans="1:7" ht="24.95" customHeight="1">
      <c r="G15" s="14"/>
    </row>
    <row r="16" spans="1:7" ht="26.25">
      <c r="A16" s="10" t="s">
        <v>348</v>
      </c>
      <c r="G16" s="14"/>
    </row>
    <row r="17" spans="1:7">
      <c r="A17" s="2" t="s">
        <v>8</v>
      </c>
      <c r="B17" s="92" t="s">
        <v>9</v>
      </c>
      <c r="C17" s="92"/>
      <c r="D17" s="93"/>
      <c r="E17" s="29" t="s">
        <v>10</v>
      </c>
      <c r="F17" s="27" t="s">
        <v>855</v>
      </c>
      <c r="G17" s="9" t="s">
        <v>704</v>
      </c>
    </row>
    <row r="18" spans="1:7">
      <c r="A18" s="3" t="s">
        <v>361</v>
      </c>
      <c r="B18" s="18" t="s">
        <v>13</v>
      </c>
      <c r="C18" s="21" t="s">
        <v>349</v>
      </c>
      <c r="D18" s="26" t="s">
        <v>350</v>
      </c>
      <c r="E18" s="24">
        <v>1.79</v>
      </c>
      <c r="F18" s="25">
        <v>5.97</v>
      </c>
      <c r="G18" s="7"/>
    </row>
    <row r="19" spans="1:7">
      <c r="A19" s="3" t="s">
        <v>362</v>
      </c>
      <c r="B19" s="18" t="s">
        <v>13</v>
      </c>
      <c r="C19" s="21" t="s">
        <v>351</v>
      </c>
      <c r="D19" s="26" t="s">
        <v>65</v>
      </c>
      <c r="E19" s="24">
        <v>0.75</v>
      </c>
      <c r="F19" s="25">
        <f>0.75*4</f>
        <v>3</v>
      </c>
      <c r="G19" s="7"/>
    </row>
    <row r="20" spans="1:7">
      <c r="A20" s="3" t="s">
        <v>363</v>
      </c>
      <c r="B20" s="18" t="s">
        <v>352</v>
      </c>
      <c r="C20" s="21" t="s">
        <v>353</v>
      </c>
      <c r="D20" s="26" t="s">
        <v>354</v>
      </c>
      <c r="E20" s="24">
        <v>3.49</v>
      </c>
      <c r="F20" s="25">
        <v>10.9</v>
      </c>
      <c r="G20" s="7"/>
    </row>
    <row r="21" spans="1:7">
      <c r="A21" s="3" t="s">
        <v>364</v>
      </c>
      <c r="B21" s="18" t="s">
        <v>352</v>
      </c>
      <c r="C21" s="21" t="s">
        <v>355</v>
      </c>
      <c r="D21" s="26" t="s">
        <v>65</v>
      </c>
      <c r="E21" s="24">
        <v>2.29</v>
      </c>
      <c r="F21" s="25">
        <f>2.29*4</f>
        <v>9.16</v>
      </c>
      <c r="G21" s="7"/>
    </row>
    <row r="22" spans="1:7">
      <c r="A22" s="3" t="s">
        <v>644</v>
      </c>
      <c r="B22" s="18" t="s">
        <v>558</v>
      </c>
      <c r="C22" s="21" t="s">
        <v>559</v>
      </c>
      <c r="D22" s="26" t="s">
        <v>560</v>
      </c>
      <c r="E22" s="24">
        <v>2.09</v>
      </c>
      <c r="F22" s="25">
        <v>13.93</v>
      </c>
      <c r="G22" s="7"/>
    </row>
    <row r="23" spans="1:7">
      <c r="A23" s="3" t="s">
        <v>645</v>
      </c>
      <c r="B23" s="18" t="s">
        <v>561</v>
      </c>
      <c r="C23" s="21" t="s">
        <v>562</v>
      </c>
      <c r="D23" s="26" t="s">
        <v>560</v>
      </c>
      <c r="E23" s="24">
        <v>2.09</v>
      </c>
      <c r="F23" s="25">
        <v>13.93</v>
      </c>
      <c r="G23" s="7"/>
    </row>
    <row r="24" spans="1:7">
      <c r="A24" s="3" t="s">
        <v>646</v>
      </c>
      <c r="B24" s="18" t="s">
        <v>352</v>
      </c>
      <c r="C24" s="21" t="s">
        <v>563</v>
      </c>
      <c r="D24" s="26" t="s">
        <v>564</v>
      </c>
      <c r="E24" s="24">
        <v>2.29</v>
      </c>
      <c r="F24" s="25">
        <v>13.09</v>
      </c>
      <c r="G24" s="7"/>
    </row>
    <row r="25" spans="1:7">
      <c r="A25" s="3" t="s">
        <v>647</v>
      </c>
      <c r="B25" s="18" t="s">
        <v>352</v>
      </c>
      <c r="C25" s="21" t="s">
        <v>565</v>
      </c>
      <c r="D25" s="26" t="s">
        <v>566</v>
      </c>
      <c r="E25" s="24">
        <v>3.09</v>
      </c>
      <c r="F25" s="25">
        <v>11.24</v>
      </c>
      <c r="G25" s="7"/>
    </row>
    <row r="26" spans="1:7">
      <c r="A26" s="3" t="s">
        <v>648</v>
      </c>
      <c r="B26" s="18" t="s">
        <v>352</v>
      </c>
      <c r="C26" s="21" t="s">
        <v>567</v>
      </c>
      <c r="D26" s="26" t="s">
        <v>560</v>
      </c>
      <c r="E26" s="24">
        <v>2.29</v>
      </c>
      <c r="F26" s="25">
        <v>15.27</v>
      </c>
      <c r="G26" s="7"/>
    </row>
    <row r="27" spans="1:7">
      <c r="A27" s="3" t="s">
        <v>649</v>
      </c>
      <c r="B27" s="18" t="s">
        <v>541</v>
      </c>
      <c r="C27" s="21" t="s">
        <v>542</v>
      </c>
      <c r="D27" s="26" t="s">
        <v>67</v>
      </c>
      <c r="E27" s="24">
        <v>7.39</v>
      </c>
      <c r="F27" s="25">
        <v>18.48</v>
      </c>
      <c r="G27" s="7"/>
    </row>
    <row r="28" spans="1:7">
      <c r="A28" s="3" t="s">
        <v>650</v>
      </c>
      <c r="B28" s="18" t="s">
        <v>543</v>
      </c>
      <c r="C28" s="21" t="s">
        <v>544</v>
      </c>
      <c r="D28" s="26" t="s">
        <v>67</v>
      </c>
      <c r="E28" s="24">
        <v>6.99</v>
      </c>
      <c r="F28" s="25">
        <v>17.48</v>
      </c>
      <c r="G28" s="7"/>
    </row>
    <row r="29" spans="1:7">
      <c r="A29" s="3" t="s">
        <v>654</v>
      </c>
      <c r="B29" s="18" t="s">
        <v>652</v>
      </c>
      <c r="C29" s="21" t="s">
        <v>653</v>
      </c>
      <c r="D29" s="26" t="s">
        <v>57</v>
      </c>
      <c r="E29" s="24">
        <v>2.99</v>
      </c>
      <c r="F29" s="25">
        <f>2.99*5</f>
        <v>14.950000000000001</v>
      </c>
      <c r="G29" s="7"/>
    </row>
    <row r="30" spans="1:7">
      <c r="A30" s="3" t="s">
        <v>658</v>
      </c>
      <c r="B30" s="18" t="s">
        <v>652</v>
      </c>
      <c r="C30" s="21" t="s">
        <v>655</v>
      </c>
      <c r="D30" s="26" t="s">
        <v>57</v>
      </c>
      <c r="E30" s="24">
        <v>2.99</v>
      </c>
      <c r="F30" s="25">
        <v>14.95</v>
      </c>
      <c r="G30" s="7"/>
    </row>
    <row r="31" spans="1:7">
      <c r="A31" s="3" t="s">
        <v>659</v>
      </c>
      <c r="B31" s="18" t="s">
        <v>652</v>
      </c>
      <c r="C31" s="21" t="s">
        <v>656</v>
      </c>
      <c r="D31" s="26" t="s">
        <v>57</v>
      </c>
      <c r="E31" s="24">
        <v>2.99</v>
      </c>
      <c r="F31" s="25">
        <v>14.95</v>
      </c>
      <c r="G31" s="7"/>
    </row>
    <row r="32" spans="1:7">
      <c r="A32" s="3" t="s">
        <v>660</v>
      </c>
      <c r="B32" s="18" t="s">
        <v>652</v>
      </c>
      <c r="C32" s="21" t="s">
        <v>657</v>
      </c>
      <c r="D32" s="26" t="s">
        <v>57</v>
      </c>
      <c r="E32" s="24">
        <v>2.99</v>
      </c>
      <c r="F32" s="25">
        <v>14.95</v>
      </c>
      <c r="G32" s="7"/>
    </row>
    <row r="33" spans="1:7">
      <c r="G33" s="14"/>
    </row>
    <row r="34" spans="1:7" ht="26.25">
      <c r="A34" s="10" t="s">
        <v>721</v>
      </c>
      <c r="G34" s="14"/>
    </row>
    <row r="35" spans="1:7">
      <c r="A35" s="2" t="s">
        <v>8</v>
      </c>
      <c r="B35" s="92" t="s">
        <v>9</v>
      </c>
      <c r="C35" s="92"/>
      <c r="D35" s="93"/>
      <c r="E35" s="29" t="s">
        <v>10</v>
      </c>
      <c r="F35" s="27" t="s">
        <v>855</v>
      </c>
      <c r="G35" s="9" t="s">
        <v>704</v>
      </c>
    </row>
    <row r="36" spans="1:7">
      <c r="A36" s="3" t="s">
        <v>1106</v>
      </c>
      <c r="B36" s="18" t="s">
        <v>725</v>
      </c>
      <c r="C36" s="21" t="s">
        <v>726</v>
      </c>
      <c r="D36" s="26" t="s">
        <v>727</v>
      </c>
      <c r="E36" s="24">
        <v>1.9</v>
      </c>
      <c r="F36" s="25">
        <v>7.76</v>
      </c>
      <c r="G36" s="7"/>
    </row>
    <row r="37" spans="1:7">
      <c r="A37" s="3" t="s">
        <v>1107</v>
      </c>
      <c r="B37" s="18" t="s">
        <v>725</v>
      </c>
      <c r="C37" s="21" t="s">
        <v>728</v>
      </c>
      <c r="D37" s="26" t="s">
        <v>729</v>
      </c>
      <c r="E37" s="24">
        <v>1.9</v>
      </c>
      <c r="F37" s="25">
        <v>10.56</v>
      </c>
      <c r="G37" s="7"/>
    </row>
    <row r="38" spans="1:7">
      <c r="A38" s="3" t="s">
        <v>1109</v>
      </c>
      <c r="B38" s="18" t="s">
        <v>725</v>
      </c>
      <c r="C38" s="21" t="s">
        <v>730</v>
      </c>
      <c r="D38" s="26" t="s">
        <v>729</v>
      </c>
      <c r="E38" s="24">
        <v>1.9</v>
      </c>
      <c r="F38" s="25">
        <v>10.56</v>
      </c>
      <c r="G38" s="7"/>
    </row>
    <row r="39" spans="1:7">
      <c r="A39" s="3" t="s">
        <v>1110</v>
      </c>
      <c r="B39" s="18" t="s">
        <v>725</v>
      </c>
      <c r="C39" s="21" t="s">
        <v>731</v>
      </c>
      <c r="D39" s="26" t="s">
        <v>729</v>
      </c>
      <c r="E39" s="24">
        <v>1.9</v>
      </c>
      <c r="F39" s="25">
        <v>10.56</v>
      </c>
      <c r="G39" s="7"/>
    </row>
    <row r="40" spans="1:7">
      <c r="A40" s="3" t="s">
        <v>1111</v>
      </c>
      <c r="B40" s="18" t="s">
        <v>725</v>
      </c>
      <c r="C40" s="21" t="s">
        <v>732</v>
      </c>
      <c r="D40" s="26" t="s">
        <v>735</v>
      </c>
      <c r="E40" s="24">
        <v>1.99</v>
      </c>
      <c r="F40" s="25">
        <v>4.0599999999999996</v>
      </c>
      <c r="G40" s="7"/>
    </row>
    <row r="41" spans="1:7">
      <c r="A41" s="3" t="s">
        <v>1108</v>
      </c>
      <c r="B41" s="18" t="s">
        <v>725</v>
      </c>
      <c r="C41" s="21" t="s">
        <v>733</v>
      </c>
      <c r="D41" s="26" t="s">
        <v>734</v>
      </c>
      <c r="E41" s="24">
        <v>2.15</v>
      </c>
      <c r="F41" s="25">
        <v>5.01</v>
      </c>
      <c r="G41" s="7"/>
    </row>
    <row r="42" spans="1:7">
      <c r="A42" s="3" t="s">
        <v>1112</v>
      </c>
      <c r="B42" s="18" t="s">
        <v>724</v>
      </c>
      <c r="C42" s="21" t="s">
        <v>736</v>
      </c>
      <c r="D42" s="26" t="s">
        <v>14</v>
      </c>
      <c r="E42" s="24">
        <v>6.69</v>
      </c>
      <c r="F42" s="25">
        <v>6.69</v>
      </c>
      <c r="G42" s="7"/>
    </row>
    <row r="43" spans="1:7">
      <c r="A43" s="3" t="s">
        <v>1113</v>
      </c>
      <c r="B43" s="18" t="s">
        <v>724</v>
      </c>
      <c r="C43" s="21" t="s">
        <v>737</v>
      </c>
      <c r="D43" s="26" t="s">
        <v>14</v>
      </c>
      <c r="E43" s="24">
        <v>6.69</v>
      </c>
      <c r="F43" s="25">
        <v>6.69</v>
      </c>
      <c r="G43" s="7"/>
    </row>
    <row r="44" spans="1:7">
      <c r="A44" s="3" t="s">
        <v>1114</v>
      </c>
      <c r="B44" s="18" t="s">
        <v>724</v>
      </c>
      <c r="C44" s="21" t="s">
        <v>738</v>
      </c>
      <c r="D44" s="26" t="s">
        <v>14</v>
      </c>
      <c r="E44" s="24">
        <v>6.39</v>
      </c>
      <c r="F44" s="25">
        <v>6.69</v>
      </c>
      <c r="G44" s="7"/>
    </row>
    <row r="45" spans="1:7">
      <c r="A45" s="3" t="s">
        <v>1115</v>
      </c>
      <c r="B45" s="18" t="s">
        <v>724</v>
      </c>
      <c r="C45" s="21" t="s">
        <v>738</v>
      </c>
      <c r="D45" s="26" t="s">
        <v>354</v>
      </c>
      <c r="E45" s="24">
        <v>1.8</v>
      </c>
      <c r="F45" s="25">
        <v>5.63</v>
      </c>
      <c r="G45" s="7"/>
    </row>
    <row r="46" spans="1:7">
      <c r="A46" s="3" t="s">
        <v>1116</v>
      </c>
      <c r="B46" s="18" t="s">
        <v>724</v>
      </c>
      <c r="C46" s="21" t="s">
        <v>739</v>
      </c>
      <c r="D46" s="26" t="s">
        <v>564</v>
      </c>
      <c r="E46" s="24">
        <v>1.25</v>
      </c>
      <c r="F46" s="25">
        <v>7.14</v>
      </c>
      <c r="G46" s="7"/>
    </row>
    <row r="47" spans="1:7">
      <c r="A47" s="3" t="s">
        <v>1117</v>
      </c>
      <c r="B47" s="18" t="s">
        <v>740</v>
      </c>
      <c r="C47" s="21" t="s">
        <v>741</v>
      </c>
      <c r="D47" s="26" t="s">
        <v>564</v>
      </c>
      <c r="E47" s="24">
        <v>1.05</v>
      </c>
      <c r="F47" s="25">
        <v>6</v>
      </c>
      <c r="G47" s="7"/>
    </row>
    <row r="48" spans="1:7">
      <c r="A48" s="3" t="s">
        <v>1118</v>
      </c>
      <c r="B48" s="18" t="s">
        <v>740</v>
      </c>
      <c r="C48" s="21" t="s">
        <v>742</v>
      </c>
      <c r="D48" s="26" t="s">
        <v>564</v>
      </c>
      <c r="E48" s="24">
        <v>1.05</v>
      </c>
      <c r="F48" s="25">
        <v>6</v>
      </c>
      <c r="G48" s="7"/>
    </row>
    <row r="49" spans="1:7">
      <c r="A49" s="3" t="s">
        <v>1119</v>
      </c>
      <c r="B49" s="18" t="s">
        <v>740</v>
      </c>
      <c r="C49" s="21" t="s">
        <v>743</v>
      </c>
      <c r="D49" s="26" t="s">
        <v>564</v>
      </c>
      <c r="E49" s="24">
        <v>1.05</v>
      </c>
      <c r="F49" s="25">
        <v>6</v>
      </c>
      <c r="G49" s="7"/>
    </row>
  </sheetData>
  <sheetProtection algorithmName="SHA-512" hashValue="YmMLRbgJBViKCvDjFa9hcjgpSyQWbCIxT2D+rjNYvHZjOw0ZSKdrpLl9h2nD7LCEj9hFXAONEi306Mg2QdOtIA==" saltValue="SHTK5j9qIJLcDPoYw37fpA==" spinCount="100000" sheet="1" objects="1" scenarios="1"/>
  <mergeCells count="3">
    <mergeCell ref="B2:D2"/>
    <mergeCell ref="B17:D17"/>
    <mergeCell ref="B35:D35"/>
  </mergeCells>
  <phoneticPr fontId="4" type="noConversion"/>
  <pageMargins left="0.19685039370078741" right="0.19685039370078741" top="0.39370078740157483" bottom="0.39370078740157483" header="0" footer="0"/>
  <pageSetup paperSize="9" scale="8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04BD-8977-47F6-9A90-50AFBE30A982}">
  <dimension ref="A1:H163"/>
  <sheetViews>
    <sheetView tabSelected="1" view="pageBreakPreview" zoomScale="115" zoomScaleNormal="100" zoomScaleSheetLayoutView="115" workbookViewId="0">
      <selection activeCell="J8" sqref="J8"/>
    </sheetView>
  </sheetViews>
  <sheetFormatPr baseColWidth="10" defaultRowHeight="15"/>
  <cols>
    <col min="1" max="1" width="8.28515625" customWidth="1"/>
    <col min="2" max="2" width="40.7109375" customWidth="1"/>
    <col min="3" max="3" width="32.85546875" bestFit="1" customWidth="1"/>
    <col min="4" max="4" width="15.7109375" style="11" customWidth="1"/>
    <col min="5" max="5" width="16.85546875" style="11" customWidth="1"/>
    <col min="6" max="6" width="7.7109375" style="54" customWidth="1"/>
    <col min="7" max="7" width="8.28515625" customWidth="1"/>
    <col min="8" max="8" width="10.7109375" style="5" customWidth="1"/>
  </cols>
  <sheetData>
    <row r="1" spans="1:8" ht="26.25">
      <c r="A1" s="10" t="s">
        <v>284</v>
      </c>
      <c r="H1" s="14"/>
    </row>
    <row r="2" spans="1:8">
      <c r="A2" s="2" t="s">
        <v>8</v>
      </c>
      <c r="B2" s="92" t="s">
        <v>9</v>
      </c>
      <c r="C2" s="92"/>
      <c r="D2" s="93"/>
      <c r="E2" s="29" t="s">
        <v>864</v>
      </c>
      <c r="F2" s="27" t="s">
        <v>858</v>
      </c>
      <c r="G2" s="29" t="s">
        <v>285</v>
      </c>
      <c r="H2" s="9" t="s">
        <v>704</v>
      </c>
    </row>
    <row r="3" spans="1:8">
      <c r="A3" s="2"/>
      <c r="B3" s="15" t="s">
        <v>713</v>
      </c>
      <c r="C3" s="21"/>
      <c r="D3" s="22"/>
      <c r="E3" s="22"/>
      <c r="F3" s="73"/>
      <c r="G3" s="84"/>
      <c r="H3" s="83"/>
    </row>
    <row r="4" spans="1:8">
      <c r="A4" s="3" t="s">
        <v>1120</v>
      </c>
      <c r="B4" s="18" t="s">
        <v>312</v>
      </c>
      <c r="C4" s="21" t="s">
        <v>310</v>
      </c>
      <c r="D4" s="26" t="s">
        <v>491</v>
      </c>
      <c r="E4" s="24">
        <v>7.99</v>
      </c>
      <c r="F4" s="25">
        <f>7.99*2</f>
        <v>15.98</v>
      </c>
      <c r="G4" s="72">
        <v>3.1</v>
      </c>
      <c r="H4" s="8"/>
    </row>
    <row r="5" spans="1:8">
      <c r="A5" s="3" t="s">
        <v>1121</v>
      </c>
      <c r="B5" s="18" t="s">
        <v>312</v>
      </c>
      <c r="C5" s="21" t="s">
        <v>45</v>
      </c>
      <c r="D5" s="26" t="s">
        <v>360</v>
      </c>
      <c r="E5" s="24">
        <v>6.19</v>
      </c>
      <c r="F5" s="25">
        <f>6.19/8.4</f>
        <v>0.73690476190476195</v>
      </c>
      <c r="G5" s="72">
        <v>3.3</v>
      </c>
      <c r="H5" s="6"/>
    </row>
    <row r="6" spans="1:8">
      <c r="A6" s="3" t="s">
        <v>1122</v>
      </c>
      <c r="B6" s="18" t="s">
        <v>312</v>
      </c>
      <c r="C6" s="21" t="s">
        <v>309</v>
      </c>
      <c r="D6" s="26" t="s">
        <v>360</v>
      </c>
      <c r="E6" s="24">
        <v>6.19</v>
      </c>
      <c r="F6" s="25">
        <v>0.74</v>
      </c>
      <c r="G6" s="72">
        <v>3.3</v>
      </c>
      <c r="H6" s="6"/>
    </row>
    <row r="7" spans="1:8">
      <c r="A7" s="3" t="s">
        <v>1123</v>
      </c>
      <c r="B7" s="18" t="s">
        <v>312</v>
      </c>
      <c r="C7" s="21" t="s">
        <v>314</v>
      </c>
      <c r="D7" s="26" t="s">
        <v>360</v>
      </c>
      <c r="E7" s="24">
        <v>6.19</v>
      </c>
      <c r="F7" s="25">
        <v>0.74</v>
      </c>
      <c r="G7" s="72">
        <v>3.3</v>
      </c>
      <c r="H7" s="6"/>
    </row>
    <row r="8" spans="1:8">
      <c r="A8" s="3" t="s">
        <v>1124</v>
      </c>
      <c r="B8" s="18" t="s">
        <v>312</v>
      </c>
      <c r="C8" s="21" t="s">
        <v>313</v>
      </c>
      <c r="D8" s="26" t="s">
        <v>360</v>
      </c>
      <c r="E8" s="24">
        <v>6.19</v>
      </c>
      <c r="F8" s="25">
        <v>0.74</v>
      </c>
      <c r="G8" s="72">
        <v>3.3</v>
      </c>
      <c r="H8" s="6"/>
    </row>
    <row r="9" spans="1:8">
      <c r="A9" s="3" t="s">
        <v>1125</v>
      </c>
      <c r="B9" s="18" t="s">
        <v>311</v>
      </c>
      <c r="C9" s="21" t="s">
        <v>45</v>
      </c>
      <c r="D9" s="26" t="s">
        <v>308</v>
      </c>
      <c r="E9" s="24">
        <v>6.99</v>
      </c>
      <c r="F9" s="25">
        <f>6.99/12</f>
        <v>0.58250000000000002</v>
      </c>
      <c r="G9" s="72">
        <v>3.3</v>
      </c>
      <c r="H9" s="6"/>
    </row>
    <row r="10" spans="1:8">
      <c r="A10" s="3" t="s">
        <v>1126</v>
      </c>
      <c r="B10" s="18" t="s">
        <v>311</v>
      </c>
      <c r="C10" s="21" t="s">
        <v>309</v>
      </c>
      <c r="D10" s="26" t="s">
        <v>308</v>
      </c>
      <c r="E10" s="24">
        <v>6.99</v>
      </c>
      <c r="F10" s="25">
        <v>0.57999999999999996</v>
      </c>
      <c r="G10" s="72">
        <v>3.3</v>
      </c>
      <c r="H10" s="6"/>
    </row>
    <row r="11" spans="1:8">
      <c r="A11" s="3" t="s">
        <v>1127</v>
      </c>
      <c r="B11" s="18" t="s">
        <v>315</v>
      </c>
      <c r="C11" s="21" t="s">
        <v>45</v>
      </c>
      <c r="D11" s="26" t="s">
        <v>308</v>
      </c>
      <c r="E11" s="24">
        <v>5.99</v>
      </c>
      <c r="F11" s="25">
        <f>5.99/12</f>
        <v>0.4991666666666667</v>
      </c>
      <c r="G11" s="72">
        <v>3.3</v>
      </c>
      <c r="H11" s="6"/>
    </row>
    <row r="12" spans="1:8">
      <c r="A12" s="3" t="s">
        <v>1128</v>
      </c>
      <c r="B12" s="18" t="s">
        <v>315</v>
      </c>
      <c r="C12" s="21" t="s">
        <v>310</v>
      </c>
      <c r="D12" s="26" t="s">
        <v>308</v>
      </c>
      <c r="E12" s="24">
        <v>5.99</v>
      </c>
      <c r="F12" s="25">
        <v>0.5</v>
      </c>
      <c r="G12" s="72">
        <v>3.3</v>
      </c>
      <c r="H12" s="6"/>
    </row>
    <row r="13" spans="1:8">
      <c r="A13" s="3" t="s">
        <v>1129</v>
      </c>
      <c r="B13" s="18" t="s">
        <v>315</v>
      </c>
      <c r="C13" s="21" t="s">
        <v>316</v>
      </c>
      <c r="D13" s="26" t="s">
        <v>308</v>
      </c>
      <c r="E13" s="24">
        <v>7.89</v>
      </c>
      <c r="F13" s="25">
        <f>7.89/12</f>
        <v>0.65749999999999997</v>
      </c>
      <c r="G13" s="72">
        <v>3.3</v>
      </c>
      <c r="H13" s="6"/>
    </row>
    <row r="14" spans="1:8">
      <c r="A14" s="3" t="s">
        <v>1130</v>
      </c>
      <c r="B14" s="18" t="s">
        <v>307</v>
      </c>
      <c r="C14" s="21" t="s">
        <v>45</v>
      </c>
      <c r="D14" s="26" t="s">
        <v>308</v>
      </c>
      <c r="E14" s="24">
        <v>4.09</v>
      </c>
      <c r="F14" s="25">
        <f>4.09/12</f>
        <v>0.34083333333333332</v>
      </c>
      <c r="G14" s="72">
        <v>3.3</v>
      </c>
      <c r="H14" s="6"/>
    </row>
    <row r="15" spans="1:8">
      <c r="A15" s="3" t="s">
        <v>1131</v>
      </c>
      <c r="B15" s="18" t="s">
        <v>307</v>
      </c>
      <c r="C15" s="21" t="s">
        <v>309</v>
      </c>
      <c r="D15" s="26" t="s">
        <v>308</v>
      </c>
      <c r="E15" s="24">
        <v>4.09</v>
      </c>
      <c r="F15" s="25">
        <v>0.34</v>
      </c>
      <c r="G15" s="72">
        <v>3.3</v>
      </c>
      <c r="H15" s="6"/>
    </row>
    <row r="16" spans="1:8">
      <c r="A16" s="3" t="s">
        <v>1132</v>
      </c>
      <c r="B16" s="18" t="s">
        <v>307</v>
      </c>
      <c r="C16" s="21" t="s">
        <v>310</v>
      </c>
      <c r="D16" s="26" t="s">
        <v>308</v>
      </c>
      <c r="E16" s="24">
        <v>4.09</v>
      </c>
      <c r="F16" s="25">
        <v>0.34</v>
      </c>
      <c r="G16" s="72">
        <v>3.3</v>
      </c>
      <c r="H16" s="6"/>
    </row>
    <row r="17" spans="1:8">
      <c r="A17" s="3" t="s">
        <v>1133</v>
      </c>
      <c r="B17" s="18" t="s">
        <v>302</v>
      </c>
      <c r="C17" s="21" t="s">
        <v>45</v>
      </c>
      <c r="D17" s="26" t="s">
        <v>493</v>
      </c>
      <c r="E17" s="24">
        <v>6.19</v>
      </c>
      <c r="F17" s="25">
        <f>6.19/6</f>
        <v>1.0316666666666667</v>
      </c>
      <c r="G17" s="72">
        <v>3.3</v>
      </c>
      <c r="H17" s="6"/>
    </row>
    <row r="18" spans="1:8">
      <c r="A18" s="3" t="s">
        <v>1134</v>
      </c>
      <c r="B18" s="18" t="s">
        <v>302</v>
      </c>
      <c r="C18" s="21" t="s">
        <v>309</v>
      </c>
      <c r="D18" s="26" t="s">
        <v>493</v>
      </c>
      <c r="E18" s="24">
        <v>6.19</v>
      </c>
      <c r="F18" s="25">
        <v>1.03</v>
      </c>
      <c r="G18" s="72">
        <v>3.3</v>
      </c>
      <c r="H18" s="6"/>
    </row>
    <row r="19" spans="1:8">
      <c r="A19" s="3" t="s">
        <v>1135</v>
      </c>
      <c r="B19" s="18" t="s">
        <v>302</v>
      </c>
      <c r="C19" s="21" t="s">
        <v>310</v>
      </c>
      <c r="D19" s="26" t="s">
        <v>493</v>
      </c>
      <c r="E19" s="24">
        <v>6.19</v>
      </c>
      <c r="F19" s="25">
        <v>1.03</v>
      </c>
      <c r="G19" s="72">
        <v>3.3</v>
      </c>
      <c r="H19" s="6"/>
    </row>
    <row r="20" spans="1:8">
      <c r="A20" s="3" t="s">
        <v>1136</v>
      </c>
      <c r="B20" s="18" t="s">
        <v>503</v>
      </c>
      <c r="C20" s="21" t="s">
        <v>45</v>
      </c>
      <c r="D20" s="26" t="s">
        <v>360</v>
      </c>
      <c r="E20" s="24">
        <v>5.19</v>
      </c>
      <c r="F20" s="25">
        <f>5.19/8.4</f>
        <v>0.61785714285714288</v>
      </c>
      <c r="G20" s="72">
        <v>3.3</v>
      </c>
      <c r="H20" s="6"/>
    </row>
    <row r="21" spans="1:8">
      <c r="A21" s="3" t="s">
        <v>1137</v>
      </c>
      <c r="B21" s="18" t="s">
        <v>503</v>
      </c>
      <c r="C21" s="21" t="s">
        <v>309</v>
      </c>
      <c r="D21" s="26" t="s">
        <v>360</v>
      </c>
      <c r="E21" s="24">
        <v>5.19</v>
      </c>
      <c r="F21" s="25">
        <v>0.62</v>
      </c>
      <c r="G21" s="72">
        <v>3.3</v>
      </c>
      <c r="H21" s="6"/>
    </row>
    <row r="22" spans="1:8">
      <c r="A22" s="3" t="s">
        <v>1138</v>
      </c>
      <c r="B22" s="18" t="s">
        <v>503</v>
      </c>
      <c r="C22" s="21" t="s">
        <v>310</v>
      </c>
      <c r="D22" s="26" t="s">
        <v>360</v>
      </c>
      <c r="E22" s="24">
        <v>5.19</v>
      </c>
      <c r="F22" s="25">
        <v>0.62</v>
      </c>
      <c r="G22" s="72">
        <v>3.3</v>
      </c>
      <c r="H22" s="6"/>
    </row>
    <row r="23" spans="1:8">
      <c r="A23" s="3" t="s">
        <v>1139</v>
      </c>
      <c r="B23" s="18" t="s">
        <v>505</v>
      </c>
      <c r="C23" s="21" t="s">
        <v>45</v>
      </c>
      <c r="D23" s="26" t="s">
        <v>308</v>
      </c>
      <c r="E23" s="24">
        <v>8.69</v>
      </c>
      <c r="F23" s="25">
        <f>8.69/8.4</f>
        <v>1.0345238095238094</v>
      </c>
      <c r="G23" s="72">
        <v>3.3</v>
      </c>
      <c r="H23" s="6"/>
    </row>
    <row r="24" spans="1:8">
      <c r="A24" s="3" t="s">
        <v>1140</v>
      </c>
      <c r="B24" s="18" t="s">
        <v>505</v>
      </c>
      <c r="C24" s="21" t="s">
        <v>309</v>
      </c>
      <c r="D24" s="26" t="s">
        <v>308</v>
      </c>
      <c r="E24" s="24">
        <v>8.69</v>
      </c>
      <c r="F24" s="25">
        <v>1.03</v>
      </c>
      <c r="G24" s="72">
        <v>3.3</v>
      </c>
      <c r="H24" s="6"/>
    </row>
    <row r="25" spans="1:8">
      <c r="A25" s="3" t="s">
        <v>1141</v>
      </c>
      <c r="B25" s="18" t="s">
        <v>505</v>
      </c>
      <c r="C25" s="21" t="s">
        <v>310</v>
      </c>
      <c r="D25" s="26" t="s">
        <v>308</v>
      </c>
      <c r="E25" s="24">
        <v>8.69</v>
      </c>
      <c r="F25" s="25">
        <v>1.03</v>
      </c>
      <c r="G25" s="72">
        <v>3.3</v>
      </c>
      <c r="H25" s="6"/>
    </row>
    <row r="26" spans="1:8">
      <c r="A26" s="3" t="s">
        <v>1142</v>
      </c>
      <c r="B26" s="18" t="s">
        <v>714</v>
      </c>
      <c r="C26" s="21" t="s">
        <v>310</v>
      </c>
      <c r="D26" s="26" t="s">
        <v>504</v>
      </c>
      <c r="E26" s="24">
        <v>7.5</v>
      </c>
      <c r="F26" s="25">
        <f>7.5/9</f>
        <v>0.83333333333333337</v>
      </c>
      <c r="G26" s="72">
        <v>1.5</v>
      </c>
      <c r="H26" s="6"/>
    </row>
    <row r="27" spans="1:8">
      <c r="A27" s="3"/>
      <c r="B27" s="15" t="s">
        <v>715</v>
      </c>
      <c r="C27" s="21"/>
      <c r="D27" s="22"/>
      <c r="E27" s="74"/>
      <c r="F27" s="61"/>
      <c r="G27" s="84"/>
      <c r="H27" s="83"/>
    </row>
    <row r="28" spans="1:8">
      <c r="A28" s="3" t="s">
        <v>1143</v>
      </c>
      <c r="B28" s="18" t="s">
        <v>286</v>
      </c>
      <c r="C28" s="21" t="s">
        <v>287</v>
      </c>
      <c r="D28" s="26" t="s">
        <v>330</v>
      </c>
      <c r="E28" s="24">
        <v>19.989999999999998</v>
      </c>
      <c r="F28" s="25">
        <f>19.99/7.92</f>
        <v>2.5239898989898988</v>
      </c>
      <c r="G28" s="72">
        <v>5.0999999999999996</v>
      </c>
      <c r="H28" s="6"/>
    </row>
    <row r="29" spans="1:8">
      <c r="A29" s="3" t="s">
        <v>1144</v>
      </c>
      <c r="B29" s="18" t="s">
        <v>286</v>
      </c>
      <c r="C29" s="21" t="s">
        <v>288</v>
      </c>
      <c r="D29" s="26" t="s">
        <v>330</v>
      </c>
      <c r="E29" s="24">
        <v>19.989999999999998</v>
      </c>
      <c r="F29" s="25">
        <v>2.52</v>
      </c>
      <c r="G29" s="72">
        <v>5.0999999999999996</v>
      </c>
      <c r="H29" s="6"/>
    </row>
    <row r="30" spans="1:8">
      <c r="A30" s="3" t="s">
        <v>1145</v>
      </c>
      <c r="B30" s="18" t="s">
        <v>286</v>
      </c>
      <c r="C30" s="21" t="s">
        <v>289</v>
      </c>
      <c r="D30" s="26" t="s">
        <v>330</v>
      </c>
      <c r="E30" s="24">
        <v>19.989999999999998</v>
      </c>
      <c r="F30" s="25">
        <v>2.52</v>
      </c>
      <c r="G30" s="72">
        <v>5.0999999999999996</v>
      </c>
      <c r="H30" s="6"/>
    </row>
    <row r="31" spans="1:8">
      <c r="A31" s="3" t="s">
        <v>1146</v>
      </c>
      <c r="B31" s="18" t="s">
        <v>286</v>
      </c>
      <c r="C31" s="21" t="s">
        <v>290</v>
      </c>
      <c r="D31" s="26" t="s">
        <v>330</v>
      </c>
      <c r="E31" s="24">
        <v>19.989999999999998</v>
      </c>
      <c r="F31" s="25">
        <v>2.52</v>
      </c>
      <c r="G31" s="72">
        <v>5.0999999999999996</v>
      </c>
      <c r="H31" s="7"/>
    </row>
    <row r="32" spans="1:8">
      <c r="A32" s="3" t="s">
        <v>1147</v>
      </c>
      <c r="B32" s="18" t="s">
        <v>286</v>
      </c>
      <c r="C32" s="21" t="s">
        <v>287</v>
      </c>
      <c r="D32" s="26" t="s">
        <v>318</v>
      </c>
      <c r="E32" s="24">
        <v>10.49</v>
      </c>
      <c r="F32" s="25">
        <f>10.49/6</f>
        <v>1.7483333333333333</v>
      </c>
      <c r="G32" s="72">
        <v>2.4</v>
      </c>
      <c r="H32" s="7"/>
    </row>
    <row r="33" spans="1:8">
      <c r="A33" s="3" t="s">
        <v>1148</v>
      </c>
      <c r="B33" s="18" t="s">
        <v>291</v>
      </c>
      <c r="C33" s="21" t="s">
        <v>287</v>
      </c>
      <c r="D33" s="26" t="s">
        <v>296</v>
      </c>
      <c r="E33" s="24">
        <v>14.44</v>
      </c>
      <c r="F33" s="25">
        <f>14.44/12</f>
        <v>1.2033333333333334</v>
      </c>
      <c r="G33" s="72">
        <v>3.3</v>
      </c>
      <c r="H33" s="7"/>
    </row>
    <row r="34" spans="1:8">
      <c r="A34" s="3" t="s">
        <v>1149</v>
      </c>
      <c r="B34" s="18" t="s">
        <v>291</v>
      </c>
      <c r="C34" s="21" t="s">
        <v>288</v>
      </c>
      <c r="D34" s="26" t="s">
        <v>296</v>
      </c>
      <c r="E34" s="24">
        <v>14.44</v>
      </c>
      <c r="F34" s="25">
        <v>1.2</v>
      </c>
      <c r="G34" s="72">
        <v>3.3</v>
      </c>
      <c r="H34" s="7"/>
    </row>
    <row r="35" spans="1:8">
      <c r="A35" s="3" t="s">
        <v>1150</v>
      </c>
      <c r="B35" s="18" t="s">
        <v>291</v>
      </c>
      <c r="C35" s="21" t="s">
        <v>289</v>
      </c>
      <c r="D35" s="26" t="s">
        <v>296</v>
      </c>
      <c r="E35" s="24">
        <v>14.44</v>
      </c>
      <c r="F35" s="25">
        <v>1.2</v>
      </c>
      <c r="G35" s="72">
        <v>3.3</v>
      </c>
      <c r="H35" s="7"/>
    </row>
    <row r="36" spans="1:8">
      <c r="A36" s="3" t="s">
        <v>1151</v>
      </c>
      <c r="B36" s="18" t="s">
        <v>291</v>
      </c>
      <c r="C36" s="21" t="s">
        <v>292</v>
      </c>
      <c r="D36" s="26" t="s">
        <v>296</v>
      </c>
      <c r="E36" s="24">
        <v>14.44</v>
      </c>
      <c r="F36" s="25">
        <v>1.2</v>
      </c>
      <c r="G36" s="72">
        <v>3.3</v>
      </c>
      <c r="H36" s="7"/>
    </row>
    <row r="37" spans="1:8">
      <c r="A37" s="3" t="s">
        <v>1152</v>
      </c>
      <c r="B37" s="18" t="s">
        <v>291</v>
      </c>
      <c r="C37" s="21" t="s">
        <v>290</v>
      </c>
      <c r="D37" s="26" t="s">
        <v>296</v>
      </c>
      <c r="E37" s="24">
        <v>14.44</v>
      </c>
      <c r="F37" s="25">
        <v>1.2</v>
      </c>
      <c r="G37" s="72">
        <v>3.3</v>
      </c>
      <c r="H37" s="7"/>
    </row>
    <row r="38" spans="1:8">
      <c r="A38" s="3" t="s">
        <v>1153</v>
      </c>
      <c r="B38" s="18" t="s">
        <v>291</v>
      </c>
      <c r="C38" s="21" t="s">
        <v>293</v>
      </c>
      <c r="D38" s="26" t="s">
        <v>296</v>
      </c>
      <c r="E38" s="24">
        <v>14.44</v>
      </c>
      <c r="F38" s="25">
        <v>1.2</v>
      </c>
      <c r="G38" s="72">
        <v>3.3</v>
      </c>
      <c r="H38" s="7"/>
    </row>
    <row r="39" spans="1:8">
      <c r="A39" s="3" t="s">
        <v>1154</v>
      </c>
      <c r="B39" s="18" t="s">
        <v>291</v>
      </c>
      <c r="C39" s="21" t="s">
        <v>294</v>
      </c>
      <c r="D39" s="26" t="s">
        <v>296</v>
      </c>
      <c r="E39" s="24">
        <v>14.44</v>
      </c>
      <c r="F39" s="25">
        <v>1.2</v>
      </c>
      <c r="G39" s="72">
        <v>3.3</v>
      </c>
      <c r="H39" s="7"/>
    </row>
    <row r="40" spans="1:8">
      <c r="A40" s="3" t="s">
        <v>1155</v>
      </c>
      <c r="B40" s="18" t="s">
        <v>291</v>
      </c>
      <c r="C40" s="21" t="s">
        <v>295</v>
      </c>
      <c r="D40" s="26" t="s">
        <v>296</v>
      </c>
      <c r="E40" s="24">
        <v>14.44</v>
      </c>
      <c r="F40" s="25">
        <v>1.2</v>
      </c>
      <c r="G40" s="72">
        <v>3.3</v>
      </c>
      <c r="H40" s="7"/>
    </row>
    <row r="41" spans="1:8">
      <c r="A41" s="3" t="s">
        <v>1156</v>
      </c>
      <c r="B41" s="18" t="s">
        <v>603</v>
      </c>
      <c r="C41" s="21" t="s">
        <v>604</v>
      </c>
      <c r="D41" s="26" t="s">
        <v>605</v>
      </c>
      <c r="E41" s="24">
        <v>7.59</v>
      </c>
      <c r="F41" s="25">
        <f>7.59/6</f>
        <v>1.2649999999999999</v>
      </c>
      <c r="G41" s="72">
        <v>1</v>
      </c>
      <c r="H41" s="7"/>
    </row>
    <row r="42" spans="1:8">
      <c r="A42" s="3" t="s">
        <v>1157</v>
      </c>
      <c r="B42" s="18" t="s">
        <v>603</v>
      </c>
      <c r="C42" s="21" t="s">
        <v>606</v>
      </c>
      <c r="D42" s="26" t="s">
        <v>605</v>
      </c>
      <c r="E42" s="24">
        <v>7.59</v>
      </c>
      <c r="F42" s="25">
        <v>1.27</v>
      </c>
      <c r="G42" s="72">
        <v>1</v>
      </c>
      <c r="H42" s="7"/>
    </row>
    <row r="43" spans="1:8">
      <c r="A43" s="3" t="s">
        <v>1158</v>
      </c>
      <c r="B43" s="18" t="s">
        <v>603</v>
      </c>
      <c r="C43" s="21" t="s">
        <v>607</v>
      </c>
      <c r="D43" s="26" t="s">
        <v>605</v>
      </c>
      <c r="E43" s="24">
        <v>7.59</v>
      </c>
      <c r="F43" s="25">
        <v>1.27</v>
      </c>
      <c r="G43" s="72">
        <v>1</v>
      </c>
      <c r="H43" s="7"/>
    </row>
    <row r="44" spans="1:8">
      <c r="A44" s="3" t="s">
        <v>1159</v>
      </c>
      <c r="B44" s="18" t="s">
        <v>603</v>
      </c>
      <c r="C44" s="21" t="s">
        <v>290</v>
      </c>
      <c r="D44" s="26" t="s">
        <v>605</v>
      </c>
      <c r="E44" s="24">
        <v>7.59</v>
      </c>
      <c r="F44" s="25">
        <v>1.27</v>
      </c>
      <c r="G44" s="72">
        <v>1</v>
      </c>
      <c r="H44" s="7"/>
    </row>
    <row r="45" spans="1:8">
      <c r="A45" s="3" t="s">
        <v>1160</v>
      </c>
      <c r="B45" s="18" t="s">
        <v>603</v>
      </c>
      <c r="C45" s="21" t="s">
        <v>293</v>
      </c>
      <c r="D45" s="26" t="s">
        <v>605</v>
      </c>
      <c r="E45" s="24">
        <v>7.59</v>
      </c>
      <c r="F45" s="25">
        <v>1.27</v>
      </c>
      <c r="G45" s="72">
        <v>1</v>
      </c>
      <c r="H45" s="7"/>
    </row>
    <row r="46" spans="1:8">
      <c r="A46" s="3" t="s">
        <v>1161</v>
      </c>
      <c r="B46" s="18" t="s">
        <v>603</v>
      </c>
      <c r="C46" s="21" t="s">
        <v>289</v>
      </c>
      <c r="D46" s="26" t="s">
        <v>605</v>
      </c>
      <c r="E46" s="24">
        <v>7.59</v>
      </c>
      <c r="F46" s="25">
        <v>1.27</v>
      </c>
      <c r="G46" s="72">
        <v>1</v>
      </c>
      <c r="H46" s="7"/>
    </row>
    <row r="47" spans="1:8">
      <c r="A47" s="3" t="s">
        <v>1162</v>
      </c>
      <c r="B47" s="18" t="s">
        <v>603</v>
      </c>
      <c r="C47" s="21" t="s">
        <v>292</v>
      </c>
      <c r="D47" s="26" t="s">
        <v>605</v>
      </c>
      <c r="E47" s="24">
        <v>7.59</v>
      </c>
      <c r="F47" s="25">
        <v>1.27</v>
      </c>
      <c r="G47" s="72">
        <v>1</v>
      </c>
      <c r="H47" s="7"/>
    </row>
    <row r="48" spans="1:8">
      <c r="A48" s="3" t="s">
        <v>1163</v>
      </c>
      <c r="B48" s="18" t="s">
        <v>603</v>
      </c>
      <c r="C48" s="21" t="s">
        <v>294</v>
      </c>
      <c r="D48" s="26" t="s">
        <v>605</v>
      </c>
      <c r="E48" s="24">
        <v>7.59</v>
      </c>
      <c r="F48" s="25">
        <v>1.27</v>
      </c>
      <c r="G48" s="72">
        <v>1</v>
      </c>
      <c r="H48" s="7"/>
    </row>
    <row r="49" spans="1:8">
      <c r="A49" s="3" t="s">
        <v>1164</v>
      </c>
      <c r="B49" s="18" t="s">
        <v>603</v>
      </c>
      <c r="C49" s="21" t="s">
        <v>295</v>
      </c>
      <c r="D49" s="26" t="s">
        <v>605</v>
      </c>
      <c r="E49" s="24">
        <v>7.59</v>
      </c>
      <c r="F49" s="25">
        <v>1.27</v>
      </c>
      <c r="G49" s="72">
        <v>1</v>
      </c>
      <c r="H49" s="7"/>
    </row>
    <row r="50" spans="1:8">
      <c r="A50" s="3" t="s">
        <v>1165</v>
      </c>
      <c r="B50" s="18" t="s">
        <v>587</v>
      </c>
      <c r="C50" s="21" t="s">
        <v>759</v>
      </c>
      <c r="D50" s="26" t="s">
        <v>308</v>
      </c>
      <c r="E50" s="24">
        <v>11.99</v>
      </c>
      <c r="F50" s="25">
        <f>11.99/12</f>
        <v>0.99916666666666665</v>
      </c>
      <c r="G50" s="72">
        <v>3.3</v>
      </c>
      <c r="H50" s="7"/>
    </row>
    <row r="51" spans="1:8">
      <c r="A51" s="3" t="s">
        <v>1166</v>
      </c>
      <c r="B51" s="18" t="s">
        <v>587</v>
      </c>
      <c r="C51" s="21" t="s">
        <v>299</v>
      </c>
      <c r="D51" s="26" t="s">
        <v>308</v>
      </c>
      <c r="E51" s="24">
        <v>11.99</v>
      </c>
      <c r="F51" s="25">
        <v>1</v>
      </c>
      <c r="G51" s="72">
        <v>3.3</v>
      </c>
      <c r="H51" s="7"/>
    </row>
    <row r="52" spans="1:8">
      <c r="A52" s="3" t="s">
        <v>1167</v>
      </c>
      <c r="B52" s="18" t="s">
        <v>587</v>
      </c>
      <c r="C52" s="21" t="s">
        <v>297</v>
      </c>
      <c r="D52" s="26" t="s">
        <v>308</v>
      </c>
      <c r="E52" s="24">
        <v>11.99</v>
      </c>
      <c r="F52" s="25">
        <v>1</v>
      </c>
      <c r="G52" s="72">
        <v>3.3</v>
      </c>
      <c r="H52" s="7"/>
    </row>
    <row r="53" spans="1:8">
      <c r="A53" s="3" t="s">
        <v>1168</v>
      </c>
      <c r="B53" s="18" t="s">
        <v>587</v>
      </c>
      <c r="C53" s="21" t="s">
        <v>760</v>
      </c>
      <c r="D53" s="26" t="s">
        <v>308</v>
      </c>
      <c r="E53" s="24">
        <v>11.99</v>
      </c>
      <c r="F53" s="25">
        <v>1</v>
      </c>
      <c r="G53" s="72">
        <v>3.3</v>
      </c>
      <c r="H53" s="7"/>
    </row>
    <row r="54" spans="1:8">
      <c r="A54" s="3" t="s">
        <v>1169</v>
      </c>
      <c r="B54" s="18" t="s">
        <v>587</v>
      </c>
      <c r="C54" s="21" t="s">
        <v>498</v>
      </c>
      <c r="D54" s="26" t="s">
        <v>308</v>
      </c>
      <c r="E54" s="24">
        <v>11.99</v>
      </c>
      <c r="F54" s="25">
        <v>1</v>
      </c>
      <c r="G54" s="72">
        <v>3.3</v>
      </c>
      <c r="H54" s="7"/>
    </row>
    <row r="55" spans="1:8">
      <c r="A55" s="3" t="s">
        <v>1170</v>
      </c>
      <c r="B55" s="18" t="s">
        <v>587</v>
      </c>
      <c r="C55" s="21" t="s">
        <v>588</v>
      </c>
      <c r="D55" s="26" t="s">
        <v>308</v>
      </c>
      <c r="E55" s="24">
        <v>11.99</v>
      </c>
      <c r="F55" s="25">
        <v>1</v>
      </c>
      <c r="G55" s="72">
        <v>3.3</v>
      </c>
      <c r="H55" s="7"/>
    </row>
    <row r="56" spans="1:8">
      <c r="A56" s="3" t="s">
        <v>1171</v>
      </c>
      <c r="B56" s="18" t="s">
        <v>587</v>
      </c>
      <c r="C56" s="21" t="s">
        <v>761</v>
      </c>
      <c r="D56" s="26" t="s">
        <v>308</v>
      </c>
      <c r="E56" s="24">
        <v>11.99</v>
      </c>
      <c r="F56" s="25">
        <v>1</v>
      </c>
      <c r="G56" s="72">
        <v>3.3</v>
      </c>
      <c r="H56" s="7"/>
    </row>
    <row r="57" spans="1:8">
      <c r="A57" s="3" t="s">
        <v>1172</v>
      </c>
      <c r="B57" s="18" t="s">
        <v>303</v>
      </c>
      <c r="C57" s="21" t="s">
        <v>297</v>
      </c>
      <c r="D57" s="26" t="s">
        <v>308</v>
      </c>
      <c r="E57" s="24">
        <v>8.7899999999999991</v>
      </c>
      <c r="F57" s="25">
        <f>8.79/12</f>
        <v>0.73249999999999993</v>
      </c>
      <c r="G57" s="72">
        <v>3.3</v>
      </c>
      <c r="H57" s="7"/>
    </row>
    <row r="58" spans="1:8">
      <c r="A58" s="3" t="s">
        <v>1173</v>
      </c>
      <c r="B58" s="18" t="s">
        <v>303</v>
      </c>
      <c r="C58" s="21" t="s">
        <v>298</v>
      </c>
      <c r="D58" s="26" t="s">
        <v>308</v>
      </c>
      <c r="E58" s="24">
        <v>8.7899999999999991</v>
      </c>
      <c r="F58" s="25">
        <v>0.73</v>
      </c>
      <c r="G58" s="72">
        <v>3.3</v>
      </c>
      <c r="H58" s="7"/>
    </row>
    <row r="59" spans="1:8">
      <c r="A59" s="3" t="s">
        <v>1174</v>
      </c>
      <c r="B59" s="18" t="s">
        <v>304</v>
      </c>
      <c r="C59" s="21" t="s">
        <v>301</v>
      </c>
      <c r="D59" s="26" t="s">
        <v>308</v>
      </c>
      <c r="E59" s="24">
        <v>8.7899999999999991</v>
      </c>
      <c r="F59" s="25">
        <v>0.73</v>
      </c>
      <c r="G59" s="72">
        <v>3.3</v>
      </c>
      <c r="H59" s="7"/>
    </row>
    <row r="60" spans="1:8">
      <c r="A60" s="3" t="s">
        <v>1175</v>
      </c>
      <c r="B60" s="18" t="s">
        <v>304</v>
      </c>
      <c r="C60" s="21" t="s">
        <v>299</v>
      </c>
      <c r="D60" s="26" t="s">
        <v>308</v>
      </c>
      <c r="E60" s="24">
        <v>8.7899999999999991</v>
      </c>
      <c r="F60" s="25">
        <v>0.73</v>
      </c>
      <c r="G60" s="72">
        <v>3.3</v>
      </c>
      <c r="H60" s="7"/>
    </row>
    <row r="61" spans="1:8">
      <c r="A61" s="3" t="s">
        <v>1176</v>
      </c>
      <c r="B61" s="18" t="s">
        <v>304</v>
      </c>
      <c r="C61" s="21" t="s">
        <v>300</v>
      </c>
      <c r="D61" s="26" t="s">
        <v>308</v>
      </c>
      <c r="E61" s="24">
        <v>8.7899999999999991</v>
      </c>
      <c r="F61" s="25">
        <v>0.73</v>
      </c>
      <c r="G61" s="72">
        <v>3.3</v>
      </c>
      <c r="H61" s="7"/>
    </row>
    <row r="62" spans="1:8">
      <c r="A62" s="3" t="s">
        <v>1177</v>
      </c>
      <c r="B62" s="18" t="s">
        <v>302</v>
      </c>
      <c r="C62" s="21" t="s">
        <v>297</v>
      </c>
      <c r="D62" s="26" t="s">
        <v>308</v>
      </c>
      <c r="E62" s="24">
        <v>8.99</v>
      </c>
      <c r="F62" s="25">
        <f>8.99/12</f>
        <v>0.74916666666666665</v>
      </c>
      <c r="G62" s="72">
        <v>3.3</v>
      </c>
      <c r="H62" s="7"/>
    </row>
    <row r="63" spans="1:8">
      <c r="A63" s="3" t="s">
        <v>1178</v>
      </c>
      <c r="B63" s="18" t="s">
        <v>302</v>
      </c>
      <c r="C63" s="21" t="s">
        <v>299</v>
      </c>
      <c r="D63" s="26" t="s">
        <v>308</v>
      </c>
      <c r="E63" s="24">
        <v>8.99</v>
      </c>
      <c r="F63" s="25">
        <v>0.75</v>
      </c>
      <c r="G63" s="72">
        <v>3.3</v>
      </c>
      <c r="H63" s="7"/>
    </row>
    <row r="64" spans="1:8">
      <c r="A64" s="3" t="s">
        <v>1179</v>
      </c>
      <c r="B64" s="18" t="s">
        <v>302</v>
      </c>
      <c r="C64" s="21" t="s">
        <v>305</v>
      </c>
      <c r="D64" s="26" t="s">
        <v>308</v>
      </c>
      <c r="E64" s="24">
        <v>8.99</v>
      </c>
      <c r="F64" s="25">
        <v>0.75</v>
      </c>
      <c r="G64" s="72">
        <v>3.3</v>
      </c>
      <c r="H64" s="7"/>
    </row>
    <row r="65" spans="1:8">
      <c r="A65" s="3" t="s">
        <v>1180</v>
      </c>
      <c r="B65" s="18" t="s">
        <v>302</v>
      </c>
      <c r="C65" s="21" t="s">
        <v>306</v>
      </c>
      <c r="D65" s="26" t="s">
        <v>308</v>
      </c>
      <c r="E65" s="24">
        <v>8.99</v>
      </c>
      <c r="F65" s="25">
        <v>0.75</v>
      </c>
      <c r="G65" s="72">
        <v>3.3</v>
      </c>
      <c r="H65" s="7"/>
    </row>
    <row r="66" spans="1:8">
      <c r="A66" s="3" t="s">
        <v>1181</v>
      </c>
      <c r="B66" s="18" t="s">
        <v>302</v>
      </c>
      <c r="C66" s="21" t="s">
        <v>492</v>
      </c>
      <c r="D66" s="26" t="s">
        <v>493</v>
      </c>
      <c r="E66" s="24">
        <v>7.59</v>
      </c>
      <c r="F66" s="25">
        <f>7.59/6</f>
        <v>1.2649999999999999</v>
      </c>
      <c r="G66" s="72">
        <v>3.3</v>
      </c>
      <c r="H66" s="7"/>
    </row>
    <row r="67" spans="1:8">
      <c r="A67" s="3" t="s">
        <v>1182</v>
      </c>
      <c r="B67" s="18" t="s">
        <v>302</v>
      </c>
      <c r="C67" s="21" t="s">
        <v>494</v>
      </c>
      <c r="D67" s="26" t="s">
        <v>493</v>
      </c>
      <c r="E67" s="24">
        <v>7.59</v>
      </c>
      <c r="F67" s="25">
        <v>1.27</v>
      </c>
      <c r="G67" s="72">
        <v>3.3</v>
      </c>
      <c r="H67" s="7"/>
    </row>
    <row r="68" spans="1:8">
      <c r="A68" s="3" t="s">
        <v>1183</v>
      </c>
      <c r="B68" s="18" t="s">
        <v>302</v>
      </c>
      <c r="C68" s="21" t="s">
        <v>500</v>
      </c>
      <c r="D68" s="26" t="s">
        <v>493</v>
      </c>
      <c r="E68" s="24">
        <v>8.7899999999999991</v>
      </c>
      <c r="F68" s="25">
        <f>8.79/6</f>
        <v>1.4649999999999999</v>
      </c>
      <c r="G68" s="72">
        <v>3.3</v>
      </c>
      <c r="H68" s="7"/>
    </row>
    <row r="69" spans="1:8">
      <c r="A69" s="3" t="s">
        <v>1184</v>
      </c>
      <c r="B69" s="18" t="s">
        <v>302</v>
      </c>
      <c r="C69" s="21" t="s">
        <v>501</v>
      </c>
      <c r="D69" s="26" t="s">
        <v>493</v>
      </c>
      <c r="E69" s="24">
        <v>9.2899999999999991</v>
      </c>
      <c r="F69" s="25">
        <f>9.29/6</f>
        <v>1.5483333333333331</v>
      </c>
      <c r="G69" s="72">
        <v>3.3</v>
      </c>
      <c r="H69" s="7"/>
    </row>
    <row r="70" spans="1:8">
      <c r="A70" s="3" t="s">
        <v>1185</v>
      </c>
      <c r="B70" s="18" t="s">
        <v>302</v>
      </c>
      <c r="C70" s="21" t="s">
        <v>306</v>
      </c>
      <c r="D70" s="26" t="s">
        <v>493</v>
      </c>
      <c r="E70" s="24">
        <v>7.59</v>
      </c>
      <c r="F70" s="25">
        <v>1.27</v>
      </c>
      <c r="G70" s="72">
        <v>3.3</v>
      </c>
      <c r="H70" s="7"/>
    </row>
    <row r="71" spans="1:8">
      <c r="A71" s="3" t="s">
        <v>1186</v>
      </c>
      <c r="B71" s="18" t="s">
        <v>302</v>
      </c>
      <c r="C71" s="21" t="s">
        <v>297</v>
      </c>
      <c r="D71" s="26" t="s">
        <v>493</v>
      </c>
      <c r="E71" s="24">
        <v>7.59</v>
      </c>
      <c r="F71" s="25">
        <v>1.27</v>
      </c>
      <c r="G71" s="72">
        <v>3.3</v>
      </c>
      <c r="H71" s="7"/>
    </row>
    <row r="72" spans="1:8">
      <c r="A72" s="3" t="s">
        <v>1187</v>
      </c>
      <c r="B72" s="18" t="s">
        <v>302</v>
      </c>
      <c r="C72" s="21" t="s">
        <v>299</v>
      </c>
      <c r="D72" s="26" t="s">
        <v>493</v>
      </c>
      <c r="E72" s="24">
        <v>7.59</v>
      </c>
      <c r="F72" s="25">
        <v>1.27</v>
      </c>
      <c r="G72" s="72">
        <v>3.3</v>
      </c>
      <c r="H72" s="7"/>
    </row>
    <row r="73" spans="1:8">
      <c r="A73" s="3" t="s">
        <v>1188</v>
      </c>
      <c r="B73" s="18" t="s">
        <v>502</v>
      </c>
      <c r="C73" s="21" t="s">
        <v>496</v>
      </c>
      <c r="D73" s="26" t="s">
        <v>493</v>
      </c>
      <c r="E73" s="24">
        <v>7.59</v>
      </c>
      <c r="F73" s="25">
        <v>1.27</v>
      </c>
      <c r="G73" s="72">
        <v>3.3</v>
      </c>
      <c r="H73" s="7"/>
    </row>
    <row r="74" spans="1:8">
      <c r="A74" s="3" t="s">
        <v>1189</v>
      </c>
      <c r="B74" s="18" t="s">
        <v>502</v>
      </c>
      <c r="C74" s="21" t="s">
        <v>497</v>
      </c>
      <c r="D74" s="26" t="s">
        <v>493</v>
      </c>
      <c r="E74" s="24">
        <v>7.59</v>
      </c>
      <c r="F74" s="25">
        <v>1.27</v>
      </c>
      <c r="G74" s="72">
        <v>3.3</v>
      </c>
      <c r="H74" s="7"/>
    </row>
    <row r="75" spans="1:8">
      <c r="A75" s="3" t="s">
        <v>1190</v>
      </c>
      <c r="B75" s="18" t="s">
        <v>502</v>
      </c>
      <c r="C75" t="s">
        <v>499</v>
      </c>
      <c r="D75" s="26" t="s">
        <v>493</v>
      </c>
      <c r="E75" s="24">
        <v>7.59</v>
      </c>
      <c r="F75" s="25">
        <v>1.27</v>
      </c>
      <c r="G75" s="72">
        <v>3.3</v>
      </c>
      <c r="H75" s="7"/>
    </row>
    <row r="76" spans="1:8">
      <c r="A76" s="3" t="s">
        <v>1191</v>
      </c>
      <c r="B76" s="18" t="s">
        <v>1277</v>
      </c>
      <c r="C76" s="21" t="s">
        <v>497</v>
      </c>
      <c r="D76" s="26" t="s">
        <v>495</v>
      </c>
      <c r="E76" s="24">
        <v>5.09</v>
      </c>
      <c r="F76" s="25">
        <f>5.09/4.5</f>
        <v>1.1311111111111112</v>
      </c>
      <c r="G76" s="72">
        <v>1.5</v>
      </c>
      <c r="H76" s="7"/>
    </row>
    <row r="77" spans="1:8">
      <c r="A77" s="3" t="s">
        <v>1192</v>
      </c>
      <c r="B77" s="18" t="s">
        <v>1277</v>
      </c>
      <c r="C77" s="21" t="s">
        <v>496</v>
      </c>
      <c r="D77" s="26" t="s">
        <v>495</v>
      </c>
      <c r="E77" s="24">
        <v>5.09</v>
      </c>
      <c r="F77" s="25">
        <v>1.1299999999999999</v>
      </c>
      <c r="G77" s="72">
        <v>1.5</v>
      </c>
      <c r="H77" s="7"/>
    </row>
    <row r="78" spans="1:8">
      <c r="A78" s="3" t="s">
        <v>1193</v>
      </c>
      <c r="B78" s="18" t="s">
        <v>1277</v>
      </c>
      <c r="C78" s="21" t="s">
        <v>498</v>
      </c>
      <c r="D78" s="26" t="s">
        <v>495</v>
      </c>
      <c r="E78" s="24">
        <v>5.09</v>
      </c>
      <c r="F78" s="25">
        <v>1.1299999999999999</v>
      </c>
      <c r="G78" s="72">
        <v>1.5</v>
      </c>
      <c r="H78" s="7"/>
    </row>
    <row r="79" spans="1:8">
      <c r="A79" s="3" t="s">
        <v>1194</v>
      </c>
      <c r="B79" s="18" t="s">
        <v>1277</v>
      </c>
      <c r="C79" t="s">
        <v>499</v>
      </c>
      <c r="D79" s="26" t="s">
        <v>495</v>
      </c>
      <c r="E79" s="24">
        <v>5.09</v>
      </c>
      <c r="F79" s="25">
        <v>1.1299999999999999</v>
      </c>
      <c r="G79" s="72">
        <v>1.5</v>
      </c>
      <c r="H79" s="7"/>
    </row>
    <row r="80" spans="1:8">
      <c r="A80" s="3" t="s">
        <v>1195</v>
      </c>
      <c r="B80" s="18" t="s">
        <v>1278</v>
      </c>
      <c r="C80" s="21" t="s">
        <v>494</v>
      </c>
      <c r="D80" s="26" t="s">
        <v>495</v>
      </c>
      <c r="E80" s="24">
        <v>6.09</v>
      </c>
      <c r="F80" s="25">
        <f>6.09/4.5</f>
        <v>1.3533333333333333</v>
      </c>
      <c r="G80" s="72">
        <v>1.5</v>
      </c>
      <c r="H80" s="7"/>
    </row>
    <row r="81" spans="1:8">
      <c r="A81" s="3" t="s">
        <v>1196</v>
      </c>
      <c r="B81" s="18" t="s">
        <v>1279</v>
      </c>
      <c r="C81" s="21" t="s">
        <v>589</v>
      </c>
      <c r="D81" s="26" t="s">
        <v>585</v>
      </c>
      <c r="E81" s="24">
        <v>5.19</v>
      </c>
      <c r="F81" s="25">
        <f>5.19/1.98</f>
        <v>2.6212121212121215</v>
      </c>
      <c r="G81" s="72">
        <v>0.48</v>
      </c>
      <c r="H81" s="7"/>
    </row>
    <row r="82" spans="1:8">
      <c r="A82" s="3" t="s">
        <v>1197</v>
      </c>
      <c r="B82" s="18" t="s">
        <v>1279</v>
      </c>
      <c r="C82" s="21" t="s">
        <v>590</v>
      </c>
      <c r="D82" s="26" t="s">
        <v>585</v>
      </c>
      <c r="E82" s="24">
        <v>5.19</v>
      </c>
      <c r="F82" s="25">
        <f>5.19/1.98</f>
        <v>2.6212121212121215</v>
      </c>
      <c r="G82" s="72">
        <v>0.48</v>
      </c>
      <c r="H82" s="7"/>
    </row>
    <row r="83" spans="1:8">
      <c r="A83" s="3" t="s">
        <v>1198</v>
      </c>
      <c r="B83" s="18" t="s">
        <v>1279</v>
      </c>
      <c r="C83" s="21" t="s">
        <v>591</v>
      </c>
      <c r="D83" s="26" t="s">
        <v>585</v>
      </c>
      <c r="E83" s="24">
        <v>5.19</v>
      </c>
      <c r="F83" s="25">
        <v>2.62</v>
      </c>
      <c r="G83" s="72">
        <v>0.48</v>
      </c>
      <c r="H83" s="7"/>
    </row>
    <row r="84" spans="1:8">
      <c r="A84" s="3" t="s">
        <v>1199</v>
      </c>
      <c r="B84" s="18" t="s">
        <v>1279</v>
      </c>
      <c r="C84" s="21" t="s">
        <v>299</v>
      </c>
      <c r="D84" s="26" t="s">
        <v>585</v>
      </c>
      <c r="E84" s="24">
        <v>5.19</v>
      </c>
      <c r="F84" s="25">
        <v>2.62</v>
      </c>
      <c r="G84" s="72">
        <v>0.48</v>
      </c>
      <c r="H84" s="7"/>
    </row>
    <row r="85" spans="1:8">
      <c r="A85" s="3" t="s">
        <v>1200</v>
      </c>
      <c r="B85" s="18" t="s">
        <v>1280</v>
      </c>
      <c r="C85" s="21" t="s">
        <v>594</v>
      </c>
      <c r="D85" s="26" t="s">
        <v>593</v>
      </c>
      <c r="E85" s="24">
        <v>11.79</v>
      </c>
      <c r="F85" s="25">
        <f>11.79/3.96</f>
        <v>2.9772727272727271</v>
      </c>
      <c r="G85" s="72">
        <v>2.46</v>
      </c>
      <c r="H85" s="7"/>
    </row>
    <row r="86" spans="1:8">
      <c r="A86" s="3" t="s">
        <v>1201</v>
      </c>
      <c r="B86" s="18" t="s">
        <v>1280</v>
      </c>
      <c r="C86" s="21" t="s">
        <v>595</v>
      </c>
      <c r="D86" s="26" t="s">
        <v>593</v>
      </c>
      <c r="E86" s="24">
        <v>11.79</v>
      </c>
      <c r="F86" s="25">
        <v>2.98</v>
      </c>
      <c r="G86" s="72">
        <v>2.46</v>
      </c>
      <c r="H86" s="7"/>
    </row>
    <row r="87" spans="1:8">
      <c r="A87" s="3" t="s">
        <v>1202</v>
      </c>
      <c r="B87" s="18" t="s">
        <v>1280</v>
      </c>
      <c r="C87" s="21" t="s">
        <v>596</v>
      </c>
      <c r="D87" s="26" t="s">
        <v>593</v>
      </c>
      <c r="E87" s="24">
        <v>11.79</v>
      </c>
      <c r="F87" s="25">
        <v>2.98</v>
      </c>
      <c r="G87" s="72">
        <v>2.46</v>
      </c>
      <c r="H87" s="7"/>
    </row>
    <row r="88" spans="1:8">
      <c r="A88" s="3" t="s">
        <v>1203</v>
      </c>
      <c r="B88" s="18" t="s">
        <v>1280</v>
      </c>
      <c r="C88" s="21" t="s">
        <v>597</v>
      </c>
      <c r="D88" s="26" t="s">
        <v>593</v>
      </c>
      <c r="E88" s="24">
        <v>11.79</v>
      </c>
      <c r="F88" s="25">
        <v>2.98</v>
      </c>
      <c r="G88" s="72">
        <v>2.46</v>
      </c>
      <c r="H88" s="7"/>
    </row>
    <row r="89" spans="1:8">
      <c r="A89" s="3" t="s">
        <v>1204</v>
      </c>
      <c r="B89" s="18" t="s">
        <v>1280</v>
      </c>
      <c r="C89" s="21" t="s">
        <v>598</v>
      </c>
      <c r="D89" s="26" t="s">
        <v>593</v>
      </c>
      <c r="E89" s="24">
        <v>11.79</v>
      </c>
      <c r="F89" s="25">
        <v>2.98</v>
      </c>
      <c r="G89" s="72">
        <v>2.46</v>
      </c>
      <c r="H89" s="7"/>
    </row>
    <row r="90" spans="1:8">
      <c r="A90" s="3" t="s">
        <v>1205</v>
      </c>
      <c r="B90" s="18" t="s">
        <v>1280</v>
      </c>
      <c r="C90" s="21" t="s">
        <v>599</v>
      </c>
      <c r="D90" s="26" t="s">
        <v>593</v>
      </c>
      <c r="E90" s="24">
        <v>11.79</v>
      </c>
      <c r="F90" s="25">
        <v>2.98</v>
      </c>
      <c r="G90" s="72">
        <v>2.46</v>
      </c>
      <c r="H90" s="7"/>
    </row>
    <row r="91" spans="1:8">
      <c r="A91" s="3" t="s">
        <v>1206</v>
      </c>
      <c r="B91" s="18" t="s">
        <v>1280</v>
      </c>
      <c r="C91" s="21" t="s">
        <v>600</v>
      </c>
      <c r="D91" s="26" t="s">
        <v>593</v>
      </c>
      <c r="E91" s="24">
        <v>11.79</v>
      </c>
      <c r="F91" s="25">
        <v>2.98</v>
      </c>
      <c r="G91" s="72">
        <v>2.46</v>
      </c>
      <c r="H91" s="7"/>
    </row>
    <row r="92" spans="1:8">
      <c r="A92" s="3" t="s">
        <v>1207</v>
      </c>
      <c r="B92" s="18" t="s">
        <v>1280</v>
      </c>
      <c r="C92" s="21" t="s">
        <v>590</v>
      </c>
      <c r="D92" s="26" t="s">
        <v>593</v>
      </c>
      <c r="E92" s="24">
        <v>11.79</v>
      </c>
      <c r="F92" s="25">
        <v>2.98</v>
      </c>
      <c r="G92" s="72">
        <v>2.46</v>
      </c>
      <c r="H92" s="7"/>
    </row>
    <row r="93" spans="1:8">
      <c r="A93" s="3" t="s">
        <v>1208</v>
      </c>
      <c r="B93" s="18" t="s">
        <v>1280</v>
      </c>
      <c r="C93" s="21" t="s">
        <v>601</v>
      </c>
      <c r="D93" s="26" t="s">
        <v>593</v>
      </c>
      <c r="E93" s="24">
        <v>11.79</v>
      </c>
      <c r="F93" s="25">
        <v>2.98</v>
      </c>
      <c r="G93" s="72">
        <v>2.46</v>
      </c>
      <c r="H93" s="7"/>
    </row>
    <row r="94" spans="1:8">
      <c r="A94" s="3" t="s">
        <v>1209</v>
      </c>
      <c r="B94" s="18" t="s">
        <v>1280</v>
      </c>
      <c r="C94" s="21" t="s">
        <v>602</v>
      </c>
      <c r="D94" s="26" t="s">
        <v>593</v>
      </c>
      <c r="E94" s="24">
        <v>11.79</v>
      </c>
      <c r="F94" s="25">
        <v>2.98</v>
      </c>
      <c r="G94" s="72">
        <v>2.46</v>
      </c>
      <c r="H94" s="7"/>
    </row>
    <row r="95" spans="1:8">
      <c r="A95" s="3" t="s">
        <v>1210</v>
      </c>
      <c r="B95" s="18" t="s">
        <v>1281</v>
      </c>
      <c r="C95" s="21"/>
      <c r="D95" s="26" t="s">
        <v>592</v>
      </c>
      <c r="E95" s="24">
        <v>14.99</v>
      </c>
      <c r="F95" s="25">
        <f>14.99/7.92</f>
        <v>1.8926767676767677</v>
      </c>
      <c r="G95" s="72">
        <v>3.42</v>
      </c>
      <c r="H95" s="7"/>
    </row>
    <row r="96" spans="1:8">
      <c r="A96" s="3" t="s">
        <v>1211</v>
      </c>
      <c r="B96" s="18" t="s">
        <v>1281</v>
      </c>
      <c r="C96" s="21"/>
      <c r="D96" s="26" t="s">
        <v>585</v>
      </c>
      <c r="E96" s="24">
        <v>3.99</v>
      </c>
      <c r="F96" s="25">
        <f>3.99/1.98</f>
        <v>2.0151515151515151</v>
      </c>
      <c r="G96" s="72">
        <v>0.48</v>
      </c>
      <c r="H96" s="7"/>
    </row>
    <row r="97" spans="1:8">
      <c r="A97" s="3"/>
      <c r="B97" s="15" t="s">
        <v>716</v>
      </c>
      <c r="C97" s="21"/>
      <c r="D97" s="22"/>
      <c r="E97" s="74"/>
      <c r="F97" s="61"/>
      <c r="G97" s="84"/>
      <c r="H97" s="83"/>
    </row>
    <row r="98" spans="1:8">
      <c r="A98" s="3" t="s">
        <v>1212</v>
      </c>
      <c r="B98" s="18" t="s">
        <v>17</v>
      </c>
      <c r="C98" s="21" t="s">
        <v>321</v>
      </c>
      <c r="D98" s="26" t="s">
        <v>318</v>
      </c>
      <c r="E98" s="24">
        <v>11.59</v>
      </c>
      <c r="F98" s="25">
        <f>11.59/6</f>
        <v>1.9316666666666666</v>
      </c>
      <c r="G98" s="72">
        <v>1.5</v>
      </c>
      <c r="H98" s="7"/>
    </row>
    <row r="99" spans="1:8">
      <c r="A99" s="3" t="s">
        <v>1214</v>
      </c>
      <c r="B99" s="18" t="s">
        <v>17</v>
      </c>
      <c r="C99" s="21" t="s">
        <v>319</v>
      </c>
      <c r="D99" s="26" t="s">
        <v>318</v>
      </c>
      <c r="E99" s="24">
        <v>11.59</v>
      </c>
      <c r="F99" s="25">
        <v>1.93</v>
      </c>
      <c r="G99" s="72">
        <v>1.5</v>
      </c>
      <c r="H99" s="7"/>
    </row>
    <row r="100" spans="1:8">
      <c r="A100" s="3" t="s">
        <v>1215</v>
      </c>
      <c r="B100" s="18" t="s">
        <v>17</v>
      </c>
      <c r="C100" s="21" t="s">
        <v>320</v>
      </c>
      <c r="D100" s="26" t="s">
        <v>318</v>
      </c>
      <c r="E100" s="24">
        <v>11.59</v>
      </c>
      <c r="F100" s="25">
        <v>1.93</v>
      </c>
      <c r="G100" s="72">
        <v>1.5</v>
      </c>
      <c r="H100" s="7"/>
    </row>
    <row r="101" spans="1:8">
      <c r="A101" s="3" t="s">
        <v>1213</v>
      </c>
      <c r="B101" s="18" t="s">
        <v>17</v>
      </c>
      <c r="C101" s="21" t="s">
        <v>319</v>
      </c>
      <c r="D101" s="26" t="s">
        <v>762</v>
      </c>
      <c r="E101" s="24">
        <v>2.59</v>
      </c>
      <c r="F101" s="25">
        <f>2.59/1.32</f>
        <v>1.9621212121212119</v>
      </c>
      <c r="G101" s="72">
        <v>1</v>
      </c>
      <c r="H101" s="7"/>
    </row>
    <row r="102" spans="1:8">
      <c r="A102" s="3" t="s">
        <v>1216</v>
      </c>
      <c r="B102" s="18" t="s">
        <v>17</v>
      </c>
      <c r="C102" s="21" t="s">
        <v>321</v>
      </c>
      <c r="D102" s="26" t="s">
        <v>762</v>
      </c>
      <c r="E102" s="24">
        <v>2.59</v>
      </c>
      <c r="F102" s="25">
        <v>1.96</v>
      </c>
      <c r="G102" s="72">
        <v>1</v>
      </c>
      <c r="H102" s="7"/>
    </row>
    <row r="103" spans="1:8">
      <c r="A103" s="3" t="s">
        <v>1217</v>
      </c>
      <c r="B103" s="18" t="s">
        <v>17</v>
      </c>
      <c r="C103" s="21" t="s">
        <v>326</v>
      </c>
      <c r="D103" s="26" t="s">
        <v>762</v>
      </c>
      <c r="E103" s="24">
        <v>2.59</v>
      </c>
      <c r="F103" s="25">
        <v>1.96</v>
      </c>
      <c r="G103" s="72">
        <v>1</v>
      </c>
      <c r="H103" s="7"/>
    </row>
    <row r="104" spans="1:8">
      <c r="A104" s="3" t="s">
        <v>1218</v>
      </c>
      <c r="B104" s="18" t="s">
        <v>324</v>
      </c>
      <c r="C104" s="21" t="s">
        <v>322</v>
      </c>
      <c r="D104" s="26" t="s">
        <v>323</v>
      </c>
      <c r="E104" s="24">
        <v>10.79</v>
      </c>
      <c r="F104" s="25">
        <f>10.79/4.2</f>
        <v>2.5690476190476188</v>
      </c>
      <c r="G104" s="72">
        <v>2.4</v>
      </c>
      <c r="H104" s="7"/>
    </row>
    <row r="105" spans="1:8">
      <c r="A105" s="3" t="s">
        <v>1219</v>
      </c>
      <c r="B105" s="18" t="s">
        <v>324</v>
      </c>
      <c r="C105" s="21" t="s">
        <v>317</v>
      </c>
      <c r="D105" s="26" t="s">
        <v>323</v>
      </c>
      <c r="E105" s="24">
        <v>8.99</v>
      </c>
      <c r="F105" s="25">
        <f>8.99/4.2</f>
        <v>2.1404761904761904</v>
      </c>
      <c r="G105" s="72">
        <v>3.4</v>
      </c>
      <c r="H105" s="7"/>
    </row>
    <row r="106" spans="1:8" ht="16.5" customHeight="1">
      <c r="A106" s="3" t="s">
        <v>1220</v>
      </c>
      <c r="B106" s="18" t="s">
        <v>324</v>
      </c>
      <c r="C106" s="21" t="s">
        <v>325</v>
      </c>
      <c r="D106" s="26" t="s">
        <v>323</v>
      </c>
      <c r="E106" s="24">
        <v>8.99</v>
      </c>
      <c r="F106" s="25">
        <v>2.14</v>
      </c>
      <c r="G106" s="72">
        <v>3.4</v>
      </c>
      <c r="H106" s="7"/>
    </row>
    <row r="107" spans="1:8">
      <c r="A107" s="3" t="s">
        <v>1221</v>
      </c>
      <c r="B107" s="18" t="s">
        <v>324</v>
      </c>
      <c r="C107" s="21" t="s">
        <v>326</v>
      </c>
      <c r="D107" s="26" t="s">
        <v>323</v>
      </c>
      <c r="E107" s="24">
        <v>8.99</v>
      </c>
      <c r="F107" s="25">
        <v>2.14</v>
      </c>
      <c r="G107" s="72">
        <v>3.4</v>
      </c>
      <c r="H107" s="7"/>
    </row>
    <row r="108" spans="1:8">
      <c r="A108" s="3" t="s">
        <v>1222</v>
      </c>
      <c r="B108" s="18" t="s">
        <v>324</v>
      </c>
      <c r="C108" s="21" t="s">
        <v>327</v>
      </c>
      <c r="D108" s="26" t="s">
        <v>328</v>
      </c>
      <c r="E108" s="24">
        <v>16.989999999999998</v>
      </c>
      <c r="F108" s="25">
        <f>16.99/4.8</f>
        <v>3.5395833333333333</v>
      </c>
      <c r="G108" s="72">
        <v>5.0999999999999996</v>
      </c>
      <c r="H108" s="7"/>
    </row>
    <row r="109" spans="1:8">
      <c r="A109" s="3" t="s">
        <v>1223</v>
      </c>
      <c r="B109" s="18" t="s">
        <v>324</v>
      </c>
      <c r="C109" s="21" t="s">
        <v>329</v>
      </c>
      <c r="D109" s="26" t="s">
        <v>328</v>
      </c>
      <c r="E109" s="24">
        <v>16.989999999999998</v>
      </c>
      <c r="F109" s="25">
        <v>3.54</v>
      </c>
      <c r="G109" s="72">
        <v>5.0999999999999996</v>
      </c>
      <c r="H109" s="7"/>
    </row>
    <row r="110" spans="1:8" ht="14.25" customHeight="1">
      <c r="A110" s="3"/>
      <c r="B110" s="15" t="s">
        <v>717</v>
      </c>
      <c r="C110" s="21"/>
      <c r="D110" s="22"/>
      <c r="E110" s="74"/>
      <c r="F110" s="61"/>
      <c r="G110" s="84"/>
      <c r="H110" s="83"/>
    </row>
    <row r="111" spans="1:8" ht="14.25" customHeight="1">
      <c r="A111" s="3" t="s">
        <v>1224</v>
      </c>
      <c r="B111" s="18" t="s">
        <v>331</v>
      </c>
      <c r="C111" s="21" t="s">
        <v>334</v>
      </c>
      <c r="D111" s="26" t="s">
        <v>330</v>
      </c>
      <c r="E111" s="24">
        <v>18.989999999999998</v>
      </c>
      <c r="F111" s="25">
        <f>18.99/7.92</f>
        <v>2.3977272727272725</v>
      </c>
      <c r="G111" s="72">
        <v>3.42</v>
      </c>
      <c r="H111" s="7"/>
    </row>
    <row r="112" spans="1:8" ht="14.25" customHeight="1">
      <c r="A112" s="3" t="s">
        <v>1225</v>
      </c>
      <c r="B112" s="18" t="s">
        <v>331</v>
      </c>
      <c r="C112" s="21" t="s">
        <v>332</v>
      </c>
      <c r="D112" s="26" t="s">
        <v>330</v>
      </c>
      <c r="E112" s="24">
        <v>18.989999999999998</v>
      </c>
      <c r="F112" s="25">
        <v>2.4</v>
      </c>
      <c r="G112" s="72">
        <v>3.42</v>
      </c>
      <c r="H112" s="7"/>
    </row>
    <row r="113" spans="1:8" ht="14.25" customHeight="1">
      <c r="A113" s="3" t="s">
        <v>1226</v>
      </c>
      <c r="B113" s="18" t="s">
        <v>333</v>
      </c>
      <c r="C113" s="21" t="s">
        <v>334</v>
      </c>
      <c r="D113" s="26" t="s">
        <v>330</v>
      </c>
      <c r="E113" s="24">
        <v>17.989999999999998</v>
      </c>
      <c r="F113" s="25">
        <f>17.99/7.92</f>
        <v>2.2714646464646462</v>
      </c>
      <c r="G113" s="72">
        <v>3.42</v>
      </c>
      <c r="H113" s="7"/>
    </row>
    <row r="114" spans="1:8" ht="14.25" customHeight="1">
      <c r="A114" s="3" t="s">
        <v>1227</v>
      </c>
      <c r="B114" s="18" t="s">
        <v>333</v>
      </c>
      <c r="C114" s="21" t="s">
        <v>335</v>
      </c>
      <c r="D114" s="26" t="s">
        <v>330</v>
      </c>
      <c r="E114" s="24">
        <v>17.989999999999998</v>
      </c>
      <c r="F114" s="25">
        <v>2.27</v>
      </c>
      <c r="G114" s="72">
        <v>3.42</v>
      </c>
      <c r="H114" s="7"/>
    </row>
    <row r="115" spans="1:8" ht="14.25" customHeight="1">
      <c r="A115" s="3" t="s">
        <v>1228</v>
      </c>
      <c r="B115" s="18" t="s">
        <v>333</v>
      </c>
      <c r="C115" s="21" t="s">
        <v>336</v>
      </c>
      <c r="D115" s="26" t="s">
        <v>330</v>
      </c>
      <c r="E115" s="24">
        <v>17.989999999999998</v>
      </c>
      <c r="F115" s="25">
        <v>2.27</v>
      </c>
      <c r="G115" s="72">
        <v>3.42</v>
      </c>
      <c r="H115" s="7"/>
    </row>
    <row r="116" spans="1:8" ht="14.25" customHeight="1">
      <c r="A116" s="3" t="s">
        <v>1229</v>
      </c>
      <c r="B116" s="18" t="s">
        <v>333</v>
      </c>
      <c r="C116" s="21" t="s">
        <v>337</v>
      </c>
      <c r="D116" s="26" t="s">
        <v>330</v>
      </c>
      <c r="E116" s="24">
        <v>17.989999999999998</v>
      </c>
      <c r="F116" s="25">
        <v>2.27</v>
      </c>
      <c r="G116" s="72">
        <v>3.42</v>
      </c>
      <c r="H116" s="7"/>
    </row>
    <row r="117" spans="1:8" ht="14.25" customHeight="1">
      <c r="A117" s="3" t="s">
        <v>1230</v>
      </c>
      <c r="B117" s="18" t="s">
        <v>338</v>
      </c>
      <c r="C117" s="21" t="s">
        <v>334</v>
      </c>
      <c r="D117" s="26" t="s">
        <v>330</v>
      </c>
      <c r="E117" s="24">
        <v>17.79</v>
      </c>
      <c r="F117" s="25">
        <f>17.79/7.92</f>
        <v>2.2462121212121211</v>
      </c>
      <c r="G117" s="72">
        <v>3.42</v>
      </c>
      <c r="H117" s="7"/>
    </row>
    <row r="118" spans="1:8">
      <c r="A118" s="3" t="s">
        <v>1231</v>
      </c>
      <c r="B118" s="18" t="s">
        <v>338</v>
      </c>
      <c r="C118" s="21" t="s">
        <v>341</v>
      </c>
      <c r="D118" s="26" t="s">
        <v>330</v>
      </c>
      <c r="E118" s="24">
        <v>17.79</v>
      </c>
      <c r="F118" s="25">
        <v>2.25</v>
      </c>
      <c r="G118" s="72">
        <v>3.42</v>
      </c>
      <c r="H118" s="7"/>
    </row>
    <row r="119" spans="1:8">
      <c r="A119" s="3" t="s">
        <v>1232</v>
      </c>
      <c r="B119" s="18" t="s">
        <v>338</v>
      </c>
      <c r="C119" s="21" t="s">
        <v>342</v>
      </c>
      <c r="D119" s="26" t="s">
        <v>330</v>
      </c>
      <c r="E119" s="24">
        <v>17.79</v>
      </c>
      <c r="F119" s="25">
        <v>2.25</v>
      </c>
      <c r="G119" s="72">
        <v>3.42</v>
      </c>
      <c r="H119" s="7"/>
    </row>
    <row r="120" spans="1:8">
      <c r="A120" s="3" t="s">
        <v>1233</v>
      </c>
      <c r="B120" s="18" t="s">
        <v>338</v>
      </c>
      <c r="C120" s="21" t="s">
        <v>339</v>
      </c>
      <c r="D120" s="26" t="s">
        <v>330</v>
      </c>
      <c r="E120" s="24">
        <v>17.79</v>
      </c>
      <c r="F120" s="25">
        <v>2.25</v>
      </c>
      <c r="G120" s="72">
        <v>3.42</v>
      </c>
      <c r="H120" s="7"/>
    </row>
    <row r="121" spans="1:8">
      <c r="A121" s="3" t="s">
        <v>1234</v>
      </c>
      <c r="B121" s="18" t="s">
        <v>338</v>
      </c>
      <c r="C121" s="21" t="s">
        <v>340</v>
      </c>
      <c r="D121" s="26" t="s">
        <v>330</v>
      </c>
      <c r="E121" s="24">
        <v>17.79</v>
      </c>
      <c r="F121" s="25">
        <v>2.25</v>
      </c>
      <c r="G121" s="72">
        <v>3.42</v>
      </c>
      <c r="H121" s="7"/>
    </row>
    <row r="122" spans="1:8">
      <c r="A122" s="3" t="s">
        <v>1235</v>
      </c>
      <c r="B122" s="18" t="s">
        <v>343</v>
      </c>
      <c r="C122" s="21" t="s">
        <v>344</v>
      </c>
      <c r="D122" s="26" t="s">
        <v>720</v>
      </c>
      <c r="E122" s="24">
        <v>12.49</v>
      </c>
      <c r="F122" s="25">
        <f>12.49/5.5</f>
        <v>2.270909090909091</v>
      </c>
      <c r="G122" s="72">
        <v>2.38</v>
      </c>
      <c r="H122" s="7"/>
    </row>
    <row r="123" spans="1:8">
      <c r="A123" s="3" t="s">
        <v>1236</v>
      </c>
      <c r="B123" s="18" t="s">
        <v>343</v>
      </c>
      <c r="C123" s="21" t="s">
        <v>344</v>
      </c>
      <c r="D123" s="26" t="s">
        <v>345</v>
      </c>
      <c r="E123" s="24">
        <v>21.49</v>
      </c>
      <c r="F123" s="25">
        <f>21.49/10</f>
        <v>2.149</v>
      </c>
      <c r="G123" s="72">
        <v>3.1</v>
      </c>
      <c r="H123" s="7"/>
    </row>
    <row r="124" spans="1:8">
      <c r="A124" s="3" t="s">
        <v>1237</v>
      </c>
      <c r="B124" s="18" t="s">
        <v>343</v>
      </c>
      <c r="C124" s="21" t="s">
        <v>346</v>
      </c>
      <c r="D124" s="26" t="s">
        <v>345</v>
      </c>
      <c r="E124" s="24">
        <v>21.49</v>
      </c>
      <c r="F124" s="25">
        <v>2.15</v>
      </c>
      <c r="G124" s="72">
        <v>3.1</v>
      </c>
      <c r="H124" s="7"/>
    </row>
    <row r="125" spans="1:8">
      <c r="A125" s="3" t="s">
        <v>1238</v>
      </c>
      <c r="B125" s="18" t="s">
        <v>347</v>
      </c>
      <c r="C125" s="21" t="s">
        <v>339</v>
      </c>
      <c r="D125" s="26" t="s">
        <v>485</v>
      </c>
      <c r="E125" s="24">
        <v>16.989999999999998</v>
      </c>
      <c r="F125" s="25">
        <f>16.99/7.92</f>
        <v>2.1452020202020199</v>
      </c>
      <c r="G125" s="72">
        <v>4.5</v>
      </c>
      <c r="H125" s="7"/>
    </row>
    <row r="126" spans="1:8">
      <c r="A126" s="3" t="s">
        <v>1239</v>
      </c>
      <c r="B126" s="18" t="s">
        <v>347</v>
      </c>
      <c r="C126" s="21" t="s">
        <v>486</v>
      </c>
      <c r="D126" s="26" t="s">
        <v>485</v>
      </c>
      <c r="E126" s="24">
        <v>16.989999999999998</v>
      </c>
      <c r="F126" s="25">
        <v>2.15</v>
      </c>
      <c r="G126" s="72">
        <v>4.5</v>
      </c>
      <c r="H126" s="7"/>
    </row>
    <row r="127" spans="1:8">
      <c r="A127" s="3" t="s">
        <v>1240</v>
      </c>
      <c r="B127" s="18" t="s">
        <v>347</v>
      </c>
      <c r="C127" s="21" t="s">
        <v>487</v>
      </c>
      <c r="D127" s="26" t="s">
        <v>485</v>
      </c>
      <c r="E127" s="24">
        <v>16.989999999999998</v>
      </c>
      <c r="F127" s="25">
        <v>2.15</v>
      </c>
      <c r="G127" s="72">
        <v>4.5</v>
      </c>
      <c r="H127" s="7"/>
    </row>
    <row r="128" spans="1:8">
      <c r="A128" s="3" t="s">
        <v>1241</v>
      </c>
      <c r="B128" s="18" t="s">
        <v>347</v>
      </c>
      <c r="C128" s="21" t="s">
        <v>56</v>
      </c>
      <c r="D128" s="26" t="s">
        <v>485</v>
      </c>
      <c r="E128" s="24">
        <v>16.989999999999998</v>
      </c>
      <c r="F128" s="25">
        <v>2.15</v>
      </c>
      <c r="G128" s="72">
        <v>4.5</v>
      </c>
      <c r="H128" s="7"/>
    </row>
    <row r="129" spans="1:8">
      <c r="A129" s="3" t="s">
        <v>1242</v>
      </c>
      <c r="B129" s="18" t="s">
        <v>347</v>
      </c>
      <c r="C129" s="21" t="s">
        <v>488</v>
      </c>
      <c r="D129" s="26" t="s">
        <v>485</v>
      </c>
      <c r="E129" s="24">
        <v>16.989999999999998</v>
      </c>
      <c r="F129" s="25">
        <v>2.15</v>
      </c>
      <c r="G129" s="72">
        <v>4.5</v>
      </c>
      <c r="H129" s="7"/>
    </row>
    <row r="130" spans="1:8">
      <c r="A130" s="3" t="s">
        <v>1243</v>
      </c>
      <c r="B130" s="18" t="s">
        <v>347</v>
      </c>
      <c r="C130" s="21" t="s">
        <v>489</v>
      </c>
      <c r="D130" s="26" t="s">
        <v>485</v>
      </c>
      <c r="E130" s="24">
        <v>16.989999999999998</v>
      </c>
      <c r="F130" s="25">
        <v>2.15</v>
      </c>
      <c r="G130" s="72">
        <v>4.5</v>
      </c>
      <c r="H130" s="7"/>
    </row>
    <row r="131" spans="1:8">
      <c r="A131" s="3" t="s">
        <v>1244</v>
      </c>
      <c r="B131" s="18" t="s">
        <v>347</v>
      </c>
      <c r="C131" s="21" t="s">
        <v>490</v>
      </c>
      <c r="D131" s="26" t="s">
        <v>485</v>
      </c>
      <c r="E131" s="24">
        <v>16.989999999999998</v>
      </c>
      <c r="F131" s="25">
        <v>2.15</v>
      </c>
      <c r="G131" s="72">
        <v>4.5</v>
      </c>
      <c r="H131" s="7"/>
    </row>
    <row r="132" spans="1:8">
      <c r="A132" s="3" t="s">
        <v>1245</v>
      </c>
      <c r="B132" s="18" t="s">
        <v>347</v>
      </c>
      <c r="C132" s="21" t="s">
        <v>334</v>
      </c>
      <c r="D132" s="26" t="s">
        <v>485</v>
      </c>
      <c r="E132" s="24">
        <v>16.989999999999998</v>
      </c>
      <c r="F132" s="25">
        <v>2.15</v>
      </c>
      <c r="G132" s="72">
        <v>4.5</v>
      </c>
      <c r="H132" s="7"/>
    </row>
    <row r="133" spans="1:8">
      <c r="A133" s="3" t="s">
        <v>1246</v>
      </c>
      <c r="B133" s="18" t="s">
        <v>347</v>
      </c>
      <c r="C133" s="21" t="s">
        <v>339</v>
      </c>
      <c r="D133" s="26" t="s">
        <v>585</v>
      </c>
      <c r="E133" s="24">
        <v>5.59</v>
      </c>
      <c r="F133" s="25">
        <f>5.59/1.98</f>
        <v>2.8232323232323231</v>
      </c>
      <c r="G133" s="72">
        <v>0.9</v>
      </c>
      <c r="H133" s="7"/>
    </row>
    <row r="134" spans="1:8">
      <c r="A134" s="3" t="s">
        <v>1247</v>
      </c>
      <c r="B134" s="18" t="s">
        <v>347</v>
      </c>
      <c r="C134" s="21" t="s">
        <v>486</v>
      </c>
      <c r="D134" s="26" t="s">
        <v>585</v>
      </c>
      <c r="E134" s="24">
        <v>5.59</v>
      </c>
      <c r="F134" s="25">
        <v>2.82</v>
      </c>
      <c r="G134" s="72">
        <v>0.9</v>
      </c>
      <c r="H134" s="7"/>
    </row>
    <row r="135" spans="1:8">
      <c r="A135" s="3" t="s">
        <v>1248</v>
      </c>
      <c r="B135" s="18" t="s">
        <v>347</v>
      </c>
      <c r="C135" s="21" t="s">
        <v>487</v>
      </c>
      <c r="D135" s="26" t="s">
        <v>585</v>
      </c>
      <c r="E135" s="24">
        <v>5.59</v>
      </c>
      <c r="F135" s="25">
        <v>2.82</v>
      </c>
      <c r="G135" s="72">
        <v>0.9</v>
      </c>
      <c r="H135" s="7"/>
    </row>
    <row r="136" spans="1:8">
      <c r="A136" s="3" t="s">
        <v>1249</v>
      </c>
      <c r="B136" s="18" t="s">
        <v>347</v>
      </c>
      <c r="C136" s="21" t="s">
        <v>56</v>
      </c>
      <c r="D136" s="26" t="s">
        <v>585</v>
      </c>
      <c r="E136" s="24">
        <v>5.59</v>
      </c>
      <c r="F136" s="25">
        <v>2.82</v>
      </c>
      <c r="G136" s="72">
        <v>0.9</v>
      </c>
      <c r="H136" s="7"/>
    </row>
    <row r="137" spans="1:8">
      <c r="A137" s="3" t="s">
        <v>1250</v>
      </c>
      <c r="B137" s="18" t="s">
        <v>347</v>
      </c>
      <c r="C137" s="21" t="s">
        <v>488</v>
      </c>
      <c r="D137" s="26" t="s">
        <v>585</v>
      </c>
      <c r="E137" s="24">
        <v>5.59</v>
      </c>
      <c r="F137" s="25">
        <v>2.82</v>
      </c>
      <c r="G137" s="72">
        <v>0.9</v>
      </c>
      <c r="H137" s="7"/>
    </row>
    <row r="138" spans="1:8">
      <c r="A138" s="3" t="s">
        <v>1251</v>
      </c>
      <c r="B138" s="18" t="s">
        <v>347</v>
      </c>
      <c r="C138" s="21" t="s">
        <v>489</v>
      </c>
      <c r="D138" s="26" t="s">
        <v>585</v>
      </c>
      <c r="E138" s="24">
        <v>5.59</v>
      </c>
      <c r="F138" s="25">
        <v>2.82</v>
      </c>
      <c r="G138" s="72">
        <v>0.9</v>
      </c>
      <c r="H138" s="7"/>
    </row>
    <row r="139" spans="1:8">
      <c r="A139" s="3" t="s">
        <v>1252</v>
      </c>
      <c r="B139" s="18" t="s">
        <v>347</v>
      </c>
      <c r="C139" s="21" t="s">
        <v>490</v>
      </c>
      <c r="D139" s="26" t="s">
        <v>585</v>
      </c>
      <c r="E139" s="24">
        <v>5.59</v>
      </c>
      <c r="F139" s="25">
        <v>2.82</v>
      </c>
      <c r="G139" s="72">
        <v>0.9</v>
      </c>
      <c r="H139" s="7"/>
    </row>
    <row r="140" spans="1:8">
      <c r="A140" s="3" t="s">
        <v>1253</v>
      </c>
      <c r="B140" s="18" t="s">
        <v>347</v>
      </c>
      <c r="C140" s="21" t="s">
        <v>334</v>
      </c>
      <c r="D140" s="26" t="s">
        <v>585</v>
      </c>
      <c r="E140" s="24">
        <v>5.59</v>
      </c>
      <c r="F140" s="25">
        <v>2.82</v>
      </c>
      <c r="G140" s="72">
        <v>0.9</v>
      </c>
      <c r="H140" s="7"/>
    </row>
    <row r="141" spans="1:8">
      <c r="A141" s="3" t="s">
        <v>1254</v>
      </c>
      <c r="B141" s="18" t="s">
        <v>338</v>
      </c>
      <c r="C141" s="21" t="s">
        <v>334</v>
      </c>
      <c r="D141" s="26" t="s">
        <v>585</v>
      </c>
      <c r="E141" s="24">
        <v>5.19</v>
      </c>
      <c r="F141" s="25">
        <f>5.19/1.98</f>
        <v>2.6212121212121215</v>
      </c>
      <c r="G141" s="72">
        <v>0.48</v>
      </c>
      <c r="H141" s="7"/>
    </row>
    <row r="142" spans="1:8">
      <c r="A142" s="3" t="s">
        <v>1255</v>
      </c>
      <c r="B142" s="18" t="s">
        <v>338</v>
      </c>
      <c r="C142" s="21" t="s">
        <v>341</v>
      </c>
      <c r="D142" s="26" t="s">
        <v>585</v>
      </c>
      <c r="E142" s="24">
        <v>5.19</v>
      </c>
      <c r="F142" s="25">
        <v>2.62</v>
      </c>
      <c r="G142" s="72">
        <v>0.48</v>
      </c>
      <c r="H142" s="7"/>
    </row>
    <row r="143" spans="1:8">
      <c r="A143" s="3" t="s">
        <v>1256</v>
      </c>
      <c r="B143" s="18" t="s">
        <v>338</v>
      </c>
      <c r="C143" s="21" t="s">
        <v>342</v>
      </c>
      <c r="D143" s="26" t="s">
        <v>585</v>
      </c>
      <c r="E143" s="24">
        <v>5.19</v>
      </c>
      <c r="F143" s="25">
        <v>2.62</v>
      </c>
      <c r="G143" s="72">
        <v>0.48</v>
      </c>
      <c r="H143" s="7"/>
    </row>
    <row r="144" spans="1:8">
      <c r="A144" s="3" t="s">
        <v>1257</v>
      </c>
      <c r="B144" s="18" t="s">
        <v>338</v>
      </c>
      <c r="C144" s="21" t="s">
        <v>339</v>
      </c>
      <c r="D144" s="26" t="s">
        <v>585</v>
      </c>
      <c r="E144" s="24">
        <v>5.19</v>
      </c>
      <c r="F144" s="25">
        <v>2.62</v>
      </c>
      <c r="G144" s="72">
        <v>0.48</v>
      </c>
      <c r="H144" s="7"/>
    </row>
    <row r="145" spans="1:8">
      <c r="A145" s="3" t="s">
        <v>1258</v>
      </c>
      <c r="B145" s="18" t="s">
        <v>338</v>
      </c>
      <c r="C145" s="21" t="s">
        <v>340</v>
      </c>
      <c r="D145" s="26" t="s">
        <v>585</v>
      </c>
      <c r="E145" s="24">
        <v>5.19</v>
      </c>
      <c r="F145" s="25">
        <v>2.62</v>
      </c>
      <c r="G145" s="72">
        <v>0.48</v>
      </c>
      <c r="H145" s="7"/>
    </row>
    <row r="146" spans="1:8">
      <c r="A146" s="3" t="s">
        <v>1259</v>
      </c>
      <c r="B146" s="18" t="s">
        <v>338</v>
      </c>
      <c r="C146" s="21" t="s">
        <v>586</v>
      </c>
      <c r="D146" s="26" t="s">
        <v>585</v>
      </c>
      <c r="E146" s="24">
        <v>5.19</v>
      </c>
      <c r="F146" s="25">
        <v>2.62</v>
      </c>
      <c r="G146" s="72">
        <v>0.48</v>
      </c>
      <c r="H146" s="7"/>
    </row>
    <row r="147" spans="1:8">
      <c r="A147" s="3" t="s">
        <v>1260</v>
      </c>
      <c r="B147" s="18" t="s">
        <v>333</v>
      </c>
      <c r="C147" s="21" t="s">
        <v>334</v>
      </c>
      <c r="D147" s="26" t="s">
        <v>585</v>
      </c>
      <c r="E147" s="24">
        <v>5.09</v>
      </c>
      <c r="F147" s="25">
        <f>5.09/1.98</f>
        <v>2.5707070707070705</v>
      </c>
      <c r="G147" s="72">
        <v>0.48</v>
      </c>
      <c r="H147" s="7"/>
    </row>
    <row r="148" spans="1:8">
      <c r="A148" s="3" t="s">
        <v>1261</v>
      </c>
      <c r="B148" s="18" t="s">
        <v>333</v>
      </c>
      <c r="C148" s="21" t="s">
        <v>335</v>
      </c>
      <c r="D148" s="26" t="s">
        <v>585</v>
      </c>
      <c r="E148" s="24">
        <v>5.09</v>
      </c>
      <c r="F148" s="25">
        <v>2.57</v>
      </c>
      <c r="G148" s="72">
        <v>0.48</v>
      </c>
      <c r="H148" s="7"/>
    </row>
    <row r="149" spans="1:8">
      <c r="A149" s="3" t="s">
        <v>1262</v>
      </c>
      <c r="B149" s="18" t="s">
        <v>333</v>
      </c>
      <c r="C149" s="21" t="s">
        <v>336</v>
      </c>
      <c r="D149" s="26" t="s">
        <v>585</v>
      </c>
      <c r="E149" s="24">
        <v>5.09</v>
      </c>
      <c r="F149" s="25">
        <v>2.57</v>
      </c>
      <c r="G149" s="72">
        <v>0.48</v>
      </c>
      <c r="H149" s="7"/>
    </row>
    <row r="150" spans="1:8">
      <c r="A150" s="3" t="s">
        <v>1263</v>
      </c>
      <c r="B150" s="18" t="s">
        <v>333</v>
      </c>
      <c r="C150" s="21" t="s">
        <v>337</v>
      </c>
      <c r="D150" s="26" t="s">
        <v>585</v>
      </c>
      <c r="E150" s="24">
        <v>5.09</v>
      </c>
      <c r="F150" s="25">
        <v>2.57</v>
      </c>
      <c r="G150" s="72">
        <v>0.48</v>
      </c>
      <c r="H150" s="7"/>
    </row>
    <row r="151" spans="1:8">
      <c r="A151" s="3"/>
      <c r="B151" s="15" t="s">
        <v>718</v>
      </c>
      <c r="C151" s="21"/>
      <c r="D151" s="22"/>
      <c r="E151" s="74"/>
      <c r="F151" s="61"/>
      <c r="G151" s="84"/>
      <c r="H151" s="83"/>
    </row>
    <row r="152" spans="1:8">
      <c r="A152" s="3" t="s">
        <v>1264</v>
      </c>
      <c r="B152" s="18" t="s">
        <v>506</v>
      </c>
      <c r="C152" s="21" t="s">
        <v>507</v>
      </c>
      <c r="D152" s="26" t="s">
        <v>508</v>
      </c>
      <c r="E152" s="24">
        <v>5.39</v>
      </c>
      <c r="F152" s="25">
        <v>7.19</v>
      </c>
      <c r="G152" s="85" t="s">
        <v>1276</v>
      </c>
      <c r="H152" s="7"/>
    </row>
    <row r="153" spans="1:8">
      <c r="A153" s="3" t="s">
        <v>1265</v>
      </c>
      <c r="B153" s="18" t="s">
        <v>506</v>
      </c>
      <c r="C153" s="21" t="s">
        <v>41</v>
      </c>
      <c r="D153" s="26" t="s">
        <v>508</v>
      </c>
      <c r="E153" s="24">
        <v>5.39</v>
      </c>
      <c r="F153" s="25">
        <v>7.19</v>
      </c>
      <c r="G153" s="85" t="s">
        <v>1276</v>
      </c>
      <c r="H153" s="7"/>
    </row>
    <row r="154" spans="1:8">
      <c r="A154" s="3" t="s">
        <v>1266</v>
      </c>
      <c r="B154" s="18" t="s">
        <v>506</v>
      </c>
      <c r="C154" s="21" t="s">
        <v>512</v>
      </c>
      <c r="D154" s="26" t="s">
        <v>508</v>
      </c>
      <c r="E154" s="24">
        <v>5.39</v>
      </c>
      <c r="F154" s="25">
        <v>7.19</v>
      </c>
      <c r="G154" s="85" t="s">
        <v>1276</v>
      </c>
      <c r="H154" s="7"/>
    </row>
    <row r="155" spans="1:8">
      <c r="A155" s="3" t="s">
        <v>1267</v>
      </c>
      <c r="B155" s="18" t="s">
        <v>506</v>
      </c>
      <c r="C155" s="21" t="s">
        <v>511</v>
      </c>
      <c r="D155" s="26" t="s">
        <v>508</v>
      </c>
      <c r="E155" s="24">
        <v>5.39</v>
      </c>
      <c r="F155" s="25">
        <v>7.19</v>
      </c>
      <c r="G155" s="85" t="s">
        <v>1276</v>
      </c>
      <c r="H155" s="7"/>
    </row>
    <row r="156" spans="1:8">
      <c r="A156" s="3" t="s">
        <v>1268</v>
      </c>
      <c r="B156" s="18" t="s">
        <v>506</v>
      </c>
      <c r="C156" s="21" t="s">
        <v>509</v>
      </c>
      <c r="D156" s="26" t="s">
        <v>508</v>
      </c>
      <c r="E156" s="24">
        <v>5.39</v>
      </c>
      <c r="F156" s="25">
        <v>7.19</v>
      </c>
      <c r="G156" s="85" t="s">
        <v>1276</v>
      </c>
      <c r="H156" s="7"/>
    </row>
    <row r="157" spans="1:8">
      <c r="A157" s="3" t="s">
        <v>1269</v>
      </c>
      <c r="B157" s="18" t="s">
        <v>506</v>
      </c>
      <c r="C157" s="21" t="s">
        <v>510</v>
      </c>
      <c r="D157" s="26" t="s">
        <v>508</v>
      </c>
      <c r="E157" s="24">
        <v>5.39</v>
      </c>
      <c r="F157" s="25">
        <v>7.19</v>
      </c>
      <c r="G157" s="85" t="s">
        <v>1276</v>
      </c>
      <c r="H157" s="7"/>
    </row>
    <row r="158" spans="1:8">
      <c r="A158" s="3" t="s">
        <v>1270</v>
      </c>
      <c r="B158" s="18" t="s">
        <v>513</v>
      </c>
      <c r="C158" s="21" t="s">
        <v>514</v>
      </c>
      <c r="D158" s="26" t="s">
        <v>508</v>
      </c>
      <c r="E158" s="24">
        <v>6.99</v>
      </c>
      <c r="F158" s="25">
        <v>9.32</v>
      </c>
      <c r="G158" s="85" t="s">
        <v>1276</v>
      </c>
      <c r="H158" s="7"/>
    </row>
    <row r="159" spans="1:8">
      <c r="A159" s="3" t="s">
        <v>1271</v>
      </c>
      <c r="B159" s="18" t="s">
        <v>513</v>
      </c>
      <c r="C159" s="21" t="s">
        <v>515</v>
      </c>
      <c r="D159" s="26" t="s">
        <v>508</v>
      </c>
      <c r="E159" s="24">
        <v>6.99</v>
      </c>
      <c r="F159" s="25">
        <v>9.32</v>
      </c>
      <c r="G159" s="85" t="s">
        <v>1276</v>
      </c>
      <c r="H159" s="7"/>
    </row>
    <row r="160" spans="1:8">
      <c r="A160" s="3" t="s">
        <v>1272</v>
      </c>
      <c r="B160" s="18" t="s">
        <v>513</v>
      </c>
      <c r="C160" s="21" t="s">
        <v>516</v>
      </c>
      <c r="D160" s="26" t="s">
        <v>508</v>
      </c>
      <c r="E160" s="24">
        <v>6.99</v>
      </c>
      <c r="F160" s="25">
        <v>9.32</v>
      </c>
      <c r="G160" s="85" t="s">
        <v>1276</v>
      </c>
      <c r="H160" s="7"/>
    </row>
    <row r="161" spans="1:8">
      <c r="A161" s="3" t="s">
        <v>1273</v>
      </c>
      <c r="B161" s="18" t="s">
        <v>513</v>
      </c>
      <c r="C161" s="21" t="s">
        <v>517</v>
      </c>
      <c r="D161" s="26" t="s">
        <v>508</v>
      </c>
      <c r="E161" s="24">
        <v>6.99</v>
      </c>
      <c r="F161" s="25">
        <v>9.32</v>
      </c>
      <c r="G161" s="85" t="s">
        <v>1276</v>
      </c>
      <c r="H161" s="7"/>
    </row>
    <row r="162" spans="1:8">
      <c r="A162" s="3" t="s">
        <v>1274</v>
      </c>
      <c r="B162" s="18" t="s">
        <v>513</v>
      </c>
      <c r="C162" s="21" t="s">
        <v>518</v>
      </c>
      <c r="D162" s="26" t="s">
        <v>508</v>
      </c>
      <c r="E162" s="24">
        <v>6.99</v>
      </c>
      <c r="F162" s="25">
        <v>9.32</v>
      </c>
      <c r="G162" s="85" t="s">
        <v>1276</v>
      </c>
      <c r="H162" s="7"/>
    </row>
    <row r="163" spans="1:8">
      <c r="A163" s="3" t="s">
        <v>1275</v>
      </c>
      <c r="B163" s="18" t="s">
        <v>513</v>
      </c>
      <c r="C163" s="21" t="s">
        <v>509</v>
      </c>
      <c r="D163" s="26" t="s">
        <v>508</v>
      </c>
      <c r="E163" s="24">
        <v>6.99</v>
      </c>
      <c r="F163" s="25">
        <v>9.32</v>
      </c>
      <c r="G163" s="85" t="s">
        <v>1276</v>
      </c>
      <c r="H163" s="7"/>
    </row>
  </sheetData>
  <sheetProtection algorithmName="SHA-512" hashValue="vi5uoT5xnCJur3xk9AM/Y1YpqcAuDbnNrpmWJ95U9K7Pg50xTyhSbQddzWm7IQYbGq8STDm5oRrCwX26dh7rVA==" saltValue="o+734cA75nW6czeM06nL0g==" spinCount="100000" sheet="1" objects="1" scenarios="1"/>
  <mergeCells count="1">
    <mergeCell ref="B2:D2"/>
  </mergeCells>
  <phoneticPr fontId="4" type="noConversion"/>
  <pageMargins left="0.19685039370078741" right="0.19685039370078741" top="0.39370078740157483" bottom="0.39370078740157483" header="0" footer="0"/>
  <pageSetup paperSize="9" scale="55" orientation="portrait" horizontalDpi="0" verticalDpi="0" r:id="rId1"/>
  <rowBreaks count="1" manualBreakCount="1"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Kaffee-Kakao</vt:lpstr>
      <vt:lpstr>Tee</vt:lpstr>
      <vt:lpstr>Zucker-Süßstoff</vt:lpstr>
      <vt:lpstr>Milch-Sahne-pflanzl. Alternativ</vt:lpstr>
      <vt:lpstr>Drogerie</vt:lpstr>
      <vt:lpstr>Kekse-Knabberkram</vt:lpstr>
      <vt:lpstr>Getränke</vt:lpstr>
      <vt:lpstr>'Kekse-Knabberkram'!Druckbereich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the-e</dc:creator>
  <cp:lastModifiedBy>Marco Gerdes</cp:lastModifiedBy>
  <cp:lastPrinted>2023-09-20T10:37:17Z</cp:lastPrinted>
  <dcterms:created xsi:type="dcterms:W3CDTF">2023-08-29T12:05:57Z</dcterms:created>
  <dcterms:modified xsi:type="dcterms:W3CDTF">2023-09-20T10:38:47Z</dcterms:modified>
</cp:coreProperties>
</file>