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3-2027\Verwaltung\Vorlagen und Informationen\Downloads Antragsstellung\"/>
    </mc:Choice>
  </mc:AlternateContent>
  <bookViews>
    <workbookView xWindow="0" yWindow="0" windowWidth="38400" windowHeight="17100" activeTab="7"/>
  </bookViews>
  <sheets>
    <sheet name="Zirkus-Kurs" sheetId="3" r:id="rId1"/>
    <sheet name="Zirkus-Woche" sheetId="2" r:id="rId2"/>
    <sheet name="Zirkus-Camp" sheetId="5" r:id="rId3"/>
    <sheet name="Zirkus-Workshop" sheetId="9" r:id="rId4"/>
    <sheet name="Zirkus-Workshop-Treffen" sheetId="8" r:id="rId5"/>
    <sheet name="Fortbildung Social Circus" sheetId="12" r:id="rId6"/>
    <sheet name="TuV Workshop " sheetId="10" r:id="rId7"/>
    <sheet name="TuV Treffen" sheetId="13" r:id="rId8"/>
  </sheets>
  <definedNames>
    <definedName name="_xlnm.Print_Area" localSheetId="5">'Fortbildung Social Circus'!$A$1:$I$28</definedName>
    <definedName name="_xlnm.Print_Area" localSheetId="6">'TuV Workshop '!$A$1:$G$25</definedName>
    <definedName name="_xlnm.Print_Area" localSheetId="2">'Zirkus-Camp'!$A$1:$L$28</definedName>
    <definedName name="_xlnm.Print_Area" localSheetId="0">'Zirkus-Kurs'!$A$1:$J$26</definedName>
    <definedName name="_xlnm.Print_Area" localSheetId="1">'Zirkus-Woche'!$A$1:$H$27</definedName>
    <definedName name="_xlnm.Print_Area" localSheetId="3">'Zirkus-Workshop'!$A$1:$H$20</definedName>
    <definedName name="_xlnm.Print_Area" localSheetId="4">'Zirkus-Workshop-Treffen'!$A$1:$K$28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2" l="1"/>
  <c r="D26" i="8"/>
  <c r="D26" i="2"/>
  <c r="E25" i="3"/>
  <c r="E26" i="5"/>
  <c r="D23" i="2" l="1"/>
  <c r="D13" i="8"/>
  <c r="D6" i="13" l="1"/>
  <c r="D5" i="13"/>
  <c r="D9" i="13" s="1"/>
  <c r="D23" i="12"/>
  <c r="D13" i="12" l="1"/>
  <c r="E14" i="3"/>
  <c r="E15" i="3" l="1"/>
  <c r="D5" i="10"/>
  <c r="D6" i="10"/>
  <c r="D10" i="10" s="1"/>
  <c r="D23" i="10" s="1"/>
  <c r="D9" i="10"/>
  <c r="D15" i="10"/>
  <c r="D16" i="10"/>
  <c r="D17" i="10"/>
  <c r="D18" i="10"/>
  <c r="D21" i="10"/>
  <c r="D22" i="10"/>
  <c r="D24" i="10" l="1"/>
  <c r="C25" i="10" s="1"/>
  <c r="D18" i="2" l="1"/>
  <c r="D17" i="2"/>
  <c r="D15" i="2" l="1"/>
  <c r="D10" i="8" l="1"/>
  <c r="E10" i="5"/>
  <c r="D10" i="2"/>
  <c r="D16" i="8" l="1"/>
  <c r="D21" i="12" l="1"/>
  <c r="D17" i="8" l="1"/>
  <c r="E21" i="5"/>
  <c r="E18" i="5"/>
  <c r="E17" i="5"/>
  <c r="D20" i="12" l="1"/>
  <c r="D15" i="12"/>
  <c r="D14" i="12"/>
  <c r="D5" i="12"/>
  <c r="D9" i="12"/>
  <c r="D6" i="12"/>
  <c r="E9" i="9"/>
  <c r="E6" i="9"/>
  <c r="E5" i="9"/>
  <c r="D20" i="8"/>
  <c r="D7" i="8"/>
  <c r="D6" i="8"/>
  <c r="D5" i="8"/>
  <c r="E19" i="5"/>
  <c r="E16" i="5"/>
  <c r="E15" i="5"/>
  <c r="E6" i="5"/>
  <c r="E5" i="5"/>
  <c r="E16" i="3"/>
  <c r="E22" i="3" s="1"/>
  <c r="D5" i="2"/>
  <c r="D6" i="2"/>
  <c r="E13" i="9" l="1"/>
  <c r="E10" i="9"/>
  <c r="D23" i="8"/>
  <c r="D10" i="12"/>
  <c r="E14" i="9" l="1"/>
  <c r="E17" i="9" s="1"/>
  <c r="E18" i="9" l="1"/>
  <c r="E7" i="5" l="1"/>
  <c r="E11" i="5" l="1"/>
  <c r="E14" i="5"/>
  <c r="E23" i="5" s="1"/>
  <c r="D7" i="2"/>
  <c r="E11" i="3"/>
  <c r="D14" i="2" l="1"/>
  <c r="D11" i="2"/>
  <c r="D16" i="2"/>
  <c r="D20" i="2"/>
  <c r="D18" i="12" l="1"/>
  <c r="D17" i="12" l="1"/>
  <c r="D16" i="12"/>
  <c r="D11" i="8"/>
  <c r="D21" i="2"/>
  <c r="E24" i="5" l="1"/>
  <c r="E25" i="5" s="1"/>
  <c r="D24" i="2"/>
  <c r="D24" i="12" l="1"/>
  <c r="E23" i="3"/>
  <c r="E24" i="3" s="1"/>
  <c r="D25" i="3" s="1"/>
  <c r="D25" i="2"/>
  <c r="D24" i="8"/>
  <c r="D25" i="8" s="1"/>
  <c r="C26" i="8" s="1"/>
  <c r="C26" i="2" l="1"/>
  <c r="D25" i="12"/>
  <c r="D26" i="5"/>
  <c r="C26" i="12" l="1"/>
</calcChain>
</file>

<file path=xl/sharedStrings.xml><?xml version="1.0" encoding="utf-8"?>
<sst xmlns="http://schemas.openxmlformats.org/spreadsheetml/2006/main" count="278" uniqueCount="143">
  <si>
    <t>MUSTERKALKULATION</t>
  </si>
  <si>
    <t>A Honorare</t>
  </si>
  <si>
    <t>Mustersumme</t>
  </si>
  <si>
    <t>Gebühren für die Künstlersozialkasse</t>
  </si>
  <si>
    <t>Aufwandsentschädigungen</t>
  </si>
  <si>
    <t>maximale Ausgaben Honorare und Aufwandsenschädigung gesamt:</t>
  </si>
  <si>
    <t>Höchstbetrag Personalausgaben</t>
  </si>
  <si>
    <t>B Sachausgaben</t>
  </si>
  <si>
    <t>-</t>
  </si>
  <si>
    <t>Druckkosten: Publikationen/Dokumentation/Printmaterial</t>
  </si>
  <si>
    <t>Arbeitsmaterial, Requisiten, Baustoffe, Kostüme, Stoffe, Schminke (auch Mietkosten), Hygieneartikel (Coronamaßnahmen)</t>
  </si>
  <si>
    <t>Materialtransport</t>
  </si>
  <si>
    <t>Gema Gebühren</t>
  </si>
  <si>
    <t>Sachausgaben gesamt:</t>
  </si>
  <si>
    <t>GESAMT</t>
  </si>
  <si>
    <t>Auf Nachfrage müssen alle Belege für die Berechnungen nachvollziehbar vorgelegt werden können. Auch müssen diese Ausgaben innerhalb des Förderzeitraum liegen.</t>
  </si>
  <si>
    <t xml:space="preserve">Verwaltungspauschale </t>
  </si>
  <si>
    <t>Gesamt inkl.Verwaltungspauschale</t>
  </si>
  <si>
    <t>2 x 30 Std x 50,00 €</t>
  </si>
  <si>
    <t>2 x 30 Std x 30,00 €</t>
  </si>
  <si>
    <t>Verpflegungspauschale = echte Pauschale</t>
  </si>
  <si>
    <t>projektbezogene Mietkosten (Requisiten, Ton- Lichttechnik- und Raumkosten) und Betriebskosten (Strom, Heizung, Wasser)</t>
  </si>
  <si>
    <t>Öffentlichkeitsarbeit wie u.a. Druckkosten von Publikationen/Flyer, Dokumentation</t>
  </si>
  <si>
    <t>Arbeitsmaterial, Requisiten, Baustoffe, Kostüme, Stoffe, Theaterschminke, Hygieneartikel (Coronamaßnahmen)</t>
  </si>
  <si>
    <t>Verwaltungspauschale</t>
  </si>
  <si>
    <t>2 x 45 Std x 50,00 €</t>
  </si>
  <si>
    <t>2 x 35 Std x 30,00 €</t>
  </si>
  <si>
    <t>Arbeitsmaterial, Requisiten, Baustoffe, Kostüme, Stoffe, Maske (auch Mietkosten), Hygieneartikel (Coronamaßnahmen)</t>
  </si>
  <si>
    <t>Aufwandsentschädigung</t>
  </si>
  <si>
    <t xml:space="preserve"> </t>
  </si>
  <si>
    <t>Unterbringung/Verpflegung Honorarkräfte</t>
  </si>
  <si>
    <t>Verpflegung künstl.-päd. Anleiter Technik und Kostüm</t>
  </si>
  <si>
    <t xml:space="preserve">Gefördert werden können projektbezogene Materialien der Öffentlichkeitsarbeit (Flyer, Fotodokumentation, Videodokumentation, Plakate etc.). </t>
  </si>
  <si>
    <t>Arbeitsmaterial, Requisiten, Baustoffe, Kostüme, Stoffe, Maske (auch Mietkosten), Hygieneartikel (Corona Maßnahmen)</t>
  </si>
  <si>
    <t>echte Pauschale pro TN von</t>
  </si>
  <si>
    <t>1 x 10 Tage x 8 Std. x 40,00 €</t>
  </si>
  <si>
    <t>Gema</t>
  </si>
  <si>
    <t>projektbezogene Mietkosten (Großrequisiten, Ton-, Lichttechnik und Raumkosten) und Betriebskosten (Strom, Heizung, Wasser)</t>
  </si>
  <si>
    <t>Verpflegung Teilnehmende</t>
  </si>
  <si>
    <t>Mögl. Fahrtkostenerstattung f. Teilnehmende</t>
  </si>
  <si>
    <t>zirkuspädagog. Fachkraft  (30,00 € bis max. 40,00 €/Std.)</t>
  </si>
  <si>
    <t>für 25 TN x 10 Nächte x 33,00 €</t>
  </si>
  <si>
    <t>zirkuspädagog. Fachkraft  (30,00 € bis max 50,00 €/Std.)</t>
  </si>
  <si>
    <t>2 x 350,00 €</t>
  </si>
  <si>
    <t>50 x 0,20 €/Kilometer</t>
  </si>
  <si>
    <t>2 x 3 Std. x 5,00 €</t>
  </si>
  <si>
    <t>2 x 3 Std. x 50,00 €</t>
  </si>
  <si>
    <t>2 x 3 Std. x 30,00 €</t>
  </si>
  <si>
    <t>zirkuspädagog. Fachkraft  (30,00 € bis max. 50,00 €/Std.)</t>
  </si>
  <si>
    <t>künstlerisch-pädagogischer Anleitung für Licht- und Tontechnik/Kostümdesign  (20,00 € bis max. 50,00 €/Std.)</t>
  </si>
  <si>
    <t>5 Fachkräfte x 3 Tg x 9 Std x 50,00 €</t>
  </si>
  <si>
    <t>5 Trainer:innen x 3 Tg x 9 Std x 30,00 €</t>
  </si>
  <si>
    <t>100 TN à 2 Nächte x 33,00 €</t>
  </si>
  <si>
    <t xml:space="preserve">25 Teilnehmende x 33,00 € x 4 Nächte </t>
  </si>
  <si>
    <t>2 x 40 Std. x 50,00 €</t>
  </si>
  <si>
    <t>2 x 40 Std. x 30,00 €</t>
  </si>
  <si>
    <t>2 Ref. x  10 Tage x 350,00 €</t>
  </si>
  <si>
    <t>Referierende 350,00 € Tagessatz</t>
  </si>
  <si>
    <t>Mögl. Fahrtkostenerstattung für Teilnehmende</t>
  </si>
  <si>
    <t>Arbeitsmaterial, Requisiten, Baustoffe, Kostüme, Stoffe, Maske, Hygieneartikel (Coronamaßnahmen)</t>
  </si>
  <si>
    <t>Mögl. Fahrtkostenerstattung für Fachkräfte, Trainer*innen, Ehrenamtliche und Materialtransport (es können 0,20 € pro gefahrene Kilometer oder Tickets gefördert werden)</t>
  </si>
  <si>
    <t>Es können Fahrtkosten in Höhe einer Km-Pauschale von 0,20 € pro gefahrene Kilometer oder Bahn- und Bustickets gefördert werden. Bei Stichproben Prüfung der Belegliste beim VN/ZN muss eine Erklärung über Zusammensetzung der Fahrtkosten eingereicht werden.</t>
  </si>
  <si>
    <t>Es können Fahrtkosten in Höhe einer Km-Pauschale von 0,20 € pro gefahrene Kilometer für Transport von Arbeitsmaterial z.B. wenn vor Ort keine Lagermöglichkeiten bestehen, umgezogen werden muss, Auftritte oder Trainings an anderen Orten stattfinden.</t>
  </si>
  <si>
    <t>Muster - Erläuterungen</t>
  </si>
  <si>
    <t>Ehrenamtliche 5,00 €/Std. (mind.1, möglichst 3-4 EA)</t>
  </si>
  <si>
    <t>Mietkosten Raum/Halle etc., Anmietung Ton-Lichtanlage, Technik (z.B. Video)  oder Miete Großrequisiten/Trainingsmaterial wie Matten, Seilanlage etc.</t>
  </si>
  <si>
    <t>Es können Fahrtkosten in Höhe einer Km-Pauschale von 0,20 € pro gefahrene Kilometer oder Bahn- und Bustickets gefördert werden. Für Trainer*innen/Fachkräfte und EA sind die Reisekosten im Honorar mit enthalten, wenn zusätzliche Kosten abgerechnet werden, müssen diese bei der Prüfung nachvollziehbar und gut begründet sein.</t>
  </si>
  <si>
    <t>Gefördert werden nur nachvollziehbare projektbezogene Materialien der Öffentlichkeitsarbeit (Flyer, Fotodokumentation, Videodokumentation, Plakate etc.), keine Pauschalen. Da die Fortbildung im gesamten Bundesgebiet angeboten bzw. beworben wird, sind höhere Ausgaben für ÖA möglich.</t>
  </si>
  <si>
    <t xml:space="preserve">Hier handelt es sich um notwendiges Arbeitsmaterial wie  Requisiten, Baustoffe, Kostüme, Stoffe, Theaterschminke, Hygieneartikel (Corona Maßnahmen), die projektbezogen gekauft werden müssen. Es können nur geringwertige Wirtschaftsgüter nach § 6 Abs. 2 Satz 1 EStG gefördert werden, die innerhalb des Projektzeitraums benötigt werden, wirtschaftlich und notwendig zur Erfüllung des Maßnahmeziels sind. </t>
  </si>
  <si>
    <t>Muster - Erklärungen</t>
  </si>
  <si>
    <t>1 x 6 Std. x 50,00 €</t>
  </si>
  <si>
    <t>Zu 1-2: Es wird von einem Betreuungsschlüssel 1:8 ausgegangen. Personalausgaben entsprechend der orts- und trägerüblichen Honorarhöhe des Antragstellers oder marktüblichen Referentenhonoraren. ZMS erwartet angemessene Bezahlung der Trainer*innen/Fachkräfte, aus diesem Grund sind 40,00 €/Std. möglich. Im Einzelfall ist es möglich, Personalausgaben von Teilzeitbeschäftigten des Letztzuwendungsempfängers über Stundenaufstockungen, die in den Arbeitsverträgen vorgenommen werden, zu beantragen. In diesen Fällen ist es besonders erforderlich, das die LZE ihre Eigenleistungen ausführlich darlegen.</t>
  </si>
  <si>
    <t>Zu 1-2: Die Stunden- und Tagessätze verstehen sich incl. Vor- und Nachbereitung.</t>
  </si>
  <si>
    <t>Aufwandsentschädigung für Ehrenamtliche</t>
  </si>
  <si>
    <t xml:space="preserve"> 2 x 6 Std. x 5,00 €</t>
  </si>
  <si>
    <t>6 Std. x 10,00 €</t>
  </si>
  <si>
    <t xml:space="preserve">Mögl. Fahrtkostenerstattung für Fachkräfte, Trainer*innen, Ehrenamtliche und Materialtransport </t>
  </si>
  <si>
    <t>Es können 0,20 € pro gefahrene Kilometer oder Bus- und Bahntickets 2. Klasse gefördert werden.</t>
  </si>
  <si>
    <t>Mögl. Fahrtkostenerstattung für Fachkräfte, Trainer*innen, Ehrenamtliche und Materialtransport</t>
  </si>
  <si>
    <t>Es können nur Gegenstände gefördert werden, die für den Projektzeitraum wirtschaftlich sind und notwendig zur Erfüllung des Maßnahmeziels.</t>
  </si>
  <si>
    <t>Trainer*in</t>
  </si>
  <si>
    <t xml:space="preserve"> 2 Ehrenamtliche 5,00 €/Std.</t>
  </si>
  <si>
    <t>Verpflegung für 25 Teilnehmende</t>
  </si>
  <si>
    <t>2,00 €/TN</t>
  </si>
  <si>
    <t>Trainer*in (20,00 € bis max. 35,00 €/Std.)</t>
  </si>
  <si>
    <t>2 x 12 Std x 30,00 €. Interessierte Teilnehmende werden von künstlerisch pädagogischen Anleitenden in Kostümdesign, Bühnen-/Kulissenbau und Licht- und Tontechnik angeleitet und bei der Abschlussgala an Licht und Ton betreut.</t>
  </si>
  <si>
    <t>Es wird mit 3 Tagen je 9 Std. gerechnet, da Ehrenamtliche den Abbau - Aufbau-, Transport des Arbeitsmaterials unterstützen.</t>
  </si>
  <si>
    <t xml:space="preserve">Gefördert werden können nur nachvollziehbare projektbezogene Materialien der Öffentlichkeitsarbeit (Flyer, Fotodokumentation, Videodokumentation, Plakate etc.), keine Pauschalen. </t>
  </si>
  <si>
    <t>künstlerisch-pädagogische Anleitung für Licht- und Tontechnik/Kostümdesign (20,00 € bis max. 50,00 €/Std.)</t>
  </si>
  <si>
    <t xml:space="preserve">Zu 1-3: Der Betreuungsschlüssel soll 1:6 - 1:12 sein. Es handelt sich bei 50,00 € um maximale Honorare/Stunde/Fachkraft. Die kalkulierte Stundenanzahl versteht sich incl. Vor- und Nachbereitung. Freiwillige Helfende zählen nicht als Fachkräfte im Sinne des Betreuungsschlüssels; 2 Jugendliche mit Übungsleiter*innenqualifikation oder 2 Assistenztrainer*innen zählen als eine Fachkraft in den Betreuungsschlüssel mit ein und werden mit max. 20,00 €/Std bezahlt. Nach Absolvieren der Übungsleiter*innenfortbildung können Jugendliche unter Anleitung von Zirkuspädagogen/Trainer*innen Arbeiten übernehmen.
Honorarhöhe entsprechend der orts- und trägerüblichen Honorarhöhe des Antragstellenden. ZMS erwartet angemessene Bezahlung der Trainer*innen/Fachkräfte, aus diesem Grund sind 50,00 € möglich. Im Einzelfall ist es möglich, Personalausgaben von Teilzeitbeschäftigten des Letztzuwendungsempfängers über Stundenaufstockungen, die in den Arbeitsverträgen vorgenommen werden, zu beantragen. In diesen Fällen ist es besonders erforderlich, das die LZE ihre Eigenleistungen ausführlich darlegen. </t>
  </si>
  <si>
    <t>Es sollen mind. 1 - 2 EA sein. Der Einsatz von mehr als 3 EA ist möglich.</t>
  </si>
  <si>
    <t xml:space="preserve"> Ehrenamtliche 5,00 €/Std. (mind.1, möglichst 3-8 EA)</t>
  </si>
  <si>
    <t>1,50 € x 6 Std. x 15 TN</t>
  </si>
  <si>
    <t xml:space="preserve">Gefördert werden nur nachvollziehbare projektbezogene Materialien der Öffentlichkeitsarbeit (Flyer, Fotodokumentation, Videodokumentation, Plakate etc.), keine Pauschalen. </t>
  </si>
  <si>
    <t>Hier handelt es sich um notwendiges Arbeitsmaterial wie  Requisiten, Baustoffe, Kostüme, Stoffe, Theaterschminke, Hygieneartikel (Corona Maßnahmen), die projektbezogen gekauft werden müssen. Es können nur geringwertige Wirtschaftsgüter nach § 6 Abs. 2 Satz 1 EStG gefördert werden, die innerhalb des Projektzeitraums benötigt werden, wirtschaftlich und notwendig zur Erfüllung des Maßnahmeziels sind.</t>
  </si>
  <si>
    <t>1 x 12 Std x 30,00 €. Interessierte Kinder und Jugendliche werden von künstlerisch pädagogischen Anleitenden in Kostümdesign, Bühnen-/Kulissenbau und Licht- und Tontechnik angeleitet und bei der Abschlussgala an Ton und Licht betreut.</t>
  </si>
  <si>
    <t>künstlerisch-pädagogischer Anleitung für Licht- und Tontechnik/Kostümdesign (20,00 € bis max. 50,00 €/Std.)</t>
  </si>
  <si>
    <t>Ehrenamtliche 5,00 €/Std. (mind.1 EA)</t>
  </si>
  <si>
    <t>Es sollen 1 - 2 EA sein. Der Einsatz von mehr als 2 EA ist möglich.</t>
  </si>
  <si>
    <t xml:space="preserve">5,0 % x Summe gezahlter Honorare. Gebühren für KSK müssen exakt berechnet werden, mit Angabe der ausgehenden Honorarsumme. Für das Entrichten der KSK ist ausschlaggebend, ob die honorierte Tätigkeit eine künstlerische ist. Es ist vollkommen unerheblich, ob die Honorarkräfte selbst bei der KSK versichert sind. </t>
  </si>
  <si>
    <t xml:space="preserve">Gefördert werden nur nachvollziehbare projektbezogene Materialien der Öffentlichkeitsarbeit (Flyer, Fotodokumentation, Videodokumentation, Plakate etc.). Keine Pauschalen. </t>
  </si>
  <si>
    <t xml:space="preserve">Hier handelt es sich um notwendiges Arbeitsmaterial wie Requisiten, Baustoffe, Kostüme, Stoffe, Theaterschminke, Hygieneartikel (Corona Maßnahmen), die projektbezogen gekauft werden müssen. Es können nur geringwertige Wirtschaftsgüter nach § 6 Abs. 2 Satz 1 EStG gefördert werden, die innerhalb des Projektzeitraums benötigt werden, wirtschaftlich und notwendig zur Erfüllung des Maßnahmeziels sind. </t>
  </si>
  <si>
    <t>1 x 11 Std. x 30,00 €. Interessierte Kinder und Jugendliche werden von künstlerisch pädagogischen Anleitenden in Kostümdesign, Bühnen-/Kulissenbau und Licht- und Tontechnik angeleitet und bei der Abschlussgala an Ton und Licht betreut.</t>
  </si>
  <si>
    <t>Ehrenamtliche 5,00 €/Std. (mind.1, möglichst 4 EA)</t>
  </si>
  <si>
    <t xml:space="preserve">30 Std x 1,50 € x 25 TN, die Pauschalen müssen anhand der TN Liste abgerechnet werden. Muster der TN Liste wird mit Zuwendungsvertrag zur Verfügung gestellt. Wenn die TN-Zahlen sich während der Projektlaufzeit ändern, können bei der Berechnung der Verpflegungspauschale nur die anwesenden TN berechnet werden. </t>
  </si>
  <si>
    <t xml:space="preserve">1,50 € pauschal/TN/Stunde, die Pauschalen müssen anhand der TN Liste abgerechnet werden. Muster der TN Liste wird mit Zuwendungsvertrag zur Verfügung gestellt. Wenn die TN-Zahlen sich während der Projektlaufzeit ändern, können bei der Berechnung der Verpflegungspauschale nur die anwesenden TN berechnet werden. </t>
  </si>
  <si>
    <t xml:space="preserve">10 Tage x 12 Std. x 1,50 € x TN, die Pauschalen müssen anhand der TN Liste abgerechnet werden. Muster der TN Liste wird mit Zuwendungsvertrag zur Verfügung gestellt. Wenn die TN-Zahlen sich während der Projektlaufzeit ändern, können bei der Berechnung der Verpflegungspauschale nur die anwesenden TN berechnet werden. </t>
  </si>
  <si>
    <t>Mietkosten für Räumlichkeiten, Ton-, Licht, Technikanmietung (z.B. Video) oder Miete Großrequisiten/Trainingsmaterial wie Matten, Seilanlage etc.</t>
  </si>
  <si>
    <t>Transport von Arbeitsmaterial z.B. wenn keine Möglichkeit die Materialien vor Ort zu lagern, oder umgezogen werden muss, Auftritt oder Training an anderen Orten.</t>
  </si>
  <si>
    <t>Gefördert werden nur nachvollziehbare projektbezogene Materialien der Öffentlichkeitsarbeit (Flyer, Fotodokumentation, Videodokumentation, Plakate etc.), keine Pauschalen.</t>
  </si>
  <si>
    <t>Hier handelt es sich um notwendiges Arbeitsmaterial wie Requisiten, Baustoffe, Kostüme, Stoffe, Theaterschminke, Hygieneartikel (Corona Maßnahmen), die projektbezogen gekauft werden müssen. Es können nur geringwertige Wirtschaftsgüter nach § 6 Abs. 2 Satz 1 EStG gefördert werden, die innerhalb des Projektzeitraums benötigt werden, wirtschaftlich und notwendig zur Erfüllung des Maßnahmeziels sind.</t>
  </si>
  <si>
    <t>Echte Pauschale, das heißt die einzelnen Beträge müssen nicht belegt werden. Zur Abrechnung reicht die TN-Liste.</t>
  </si>
  <si>
    <t>Es sollen mind. 1 - 2 EA sein. Bei 4 EA werden 4 x 5 Tage x 8 Std. x 5,00 € geleistete Zeitstunden abgerechnet.</t>
  </si>
  <si>
    <t>1 x 12 Std x 30,00 €, interessierte Kinder und Jugendliche werden von künstlerisch pädagogischen Anleitenden in Kostümdesign, Bühnen-/Kulissenbau und Licht- und Tontechnik angeleitet und bei der Abschlussgala anTon und Licht betreut.</t>
  </si>
  <si>
    <t>Mietkosten Räumlichkeiten, Anmietung Ton-Lichtanlage, Technik (z.B. Video) oder Miete Großrequisiten/Trainingsmaterial wie Matten, Seilanlage etc.</t>
  </si>
  <si>
    <t xml:space="preserve">Transport für Arbeitsmaterial z.B. wenn vor Ort keine Lagermöglichkeiten bestehen, umgezogen werden muss, Auftritte oder Trainings an anderen Orten stattfinden. </t>
  </si>
  <si>
    <t>echte Pauschale, s.o.</t>
  </si>
  <si>
    <r>
      <t>5 Tage x 12 Std. x 1,50 € x TN, die Pauschalen müssen anhand der TN Liste abgerechnet werden. Muster der TN Liste wird mit Zuwendungsvertrag zur Verfügung gestellt. Wenn die TN-Zahlen sich während der Projektlaufzeit ändern, können bei der Berechnung der Verpflegungspauschale nur die anwesenden TN berechnet werden.</t>
    </r>
    <r>
      <rPr>
        <b/>
        <sz val="10"/>
        <rFont val="Arial"/>
        <family val="2"/>
      </rPr>
      <t xml:space="preserve"> </t>
    </r>
  </si>
  <si>
    <t>Unterbringung Fachkräfte, Trainer*innen, Ehrenamtliche, Teilnehmende</t>
  </si>
  <si>
    <t>Unterbringung Fachkräfte/Trainer*innen/ Ehrenamtliche/Teilnehmende</t>
  </si>
  <si>
    <t>Unterbringung Teilnehmende/Fachkräfte/ Referierende/Ehrenamtliche</t>
  </si>
  <si>
    <t xml:space="preserve">20 Tage x 2 Std. x 1,50 € x 25 TN, die Pauschalen müssen anhand der TN-Liste abgerechnet werden. Muster der TN-Liste wird mit Zuwendungsvertrag zur Verfügung gestellt. Wenn die TN-Zahlen sich während der Projektlaufzeit ändern, können bei der Berechnung der Verpflegungspauschale nur die anwesenden TN berechnet werden. </t>
  </si>
  <si>
    <t>6*4</t>
  </si>
  <si>
    <t>zugrundegelegte Pauschale: 46,00 €/Teilnahme</t>
  </si>
  <si>
    <t>zugrundegelegte Pauschale: 130,00 €/Teilnahmen</t>
  </si>
  <si>
    <t>Transfer- und Vernetzungstreffen mit den Akteuren auf kommunaler Ebene Nr. 1</t>
  </si>
  <si>
    <t>Transfer- und Vernetzungstreffen mit den Akteuren auf kommunaler Ebene Nr. 2</t>
  </si>
  <si>
    <t>Höchstbetrag Sachausgaben</t>
  </si>
  <si>
    <t xml:space="preserve">Höchstbetrag </t>
  </si>
  <si>
    <t>Sachausgaben gesamt:
Höchtbetrag für Sachausgaben</t>
  </si>
  <si>
    <t>Beispiel: Sie planen 2 Transfer- und Vernetzungstreffen. Beim ersten Treffen nehmen 4 Personen teil, beim zweiten Treffen nehmen 8 Personen teil. Dann werden  4 + 8 = 12 Teilnahmen kalkuliert.</t>
  </si>
  <si>
    <t>4 Teilnehmende x 46,00 €</t>
  </si>
  <si>
    <t>8 Teilnehmende x 46,00 €</t>
  </si>
  <si>
    <t>Es können 46 Euro pro Teilnahme kalkuliert werden (2 Stunden x 20 Euro pro Stunde zzgl. 6 Euro Verpflegung).</t>
  </si>
  <si>
    <t>Höchstbetrag</t>
  </si>
  <si>
    <t>Zirkus-Woche von 5 Tagen à 6 Stunden Training für 25 Teilnehmende</t>
  </si>
  <si>
    <t>Zirkus-Kurs von 20 Wochen à 2 Stunden für 25 Teilnehmende</t>
  </si>
  <si>
    <t>Zirkus-Campp 5 Tage à 9 Stunden Training für 25 Teilnehmende</t>
  </si>
  <si>
    <t xml:space="preserve">Zirkus-Workshop 3 Stunden für 25 Teilnehmende </t>
  </si>
  <si>
    <t>Zirkus-Workshop-Treffen 2,5 Tage à 9 Stunden für 100 Teilnehmende</t>
  </si>
  <si>
    <t xml:space="preserve">Fortbildung Social Circus  2 x 5 Tage à 8 Std. für 25 Teilnehmende </t>
  </si>
  <si>
    <t>Transfer- und Vernetzung: Workshop von 1 Tag à 6 Stunden für 15 Teilnehmende</t>
  </si>
  <si>
    <t xml:space="preserve">Transfer- und Vernetzung: Bündnistreffen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</si>
</sst>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quot;;[Red]\-#,##0\ &quot;€&quot;"/>
  </numFmts>
  <fonts count="23" x14ac:knownFonts="1">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0"/>
      <color rgb="FFFF0000"/>
      <name val="Arial"/>
      <family val="2"/>
    </font>
    <font>
      <b/>
      <sz val="11"/>
      <color theme="1"/>
      <name val="Arial"/>
      <family val="2"/>
    </font>
    <font>
      <sz val="11"/>
      <color theme="1"/>
      <name val="Arial"/>
      <family val="2"/>
    </font>
    <font>
      <b/>
      <sz val="11"/>
      <name val="Arial"/>
      <family val="2"/>
    </font>
    <font>
      <sz val="11"/>
      <name val="Arial"/>
      <family val="2"/>
    </font>
    <font>
      <b/>
      <sz val="14"/>
      <color theme="1"/>
      <name val="Arial"/>
      <family val="2"/>
    </font>
    <font>
      <sz val="10"/>
      <color theme="9" tint="-0.499984740745262"/>
      <name val="Arial"/>
      <family val="2"/>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strike/>
      <sz val="10"/>
      <name val="Arial"/>
      <family val="2"/>
    </font>
    <font>
      <strike/>
      <sz val="10"/>
      <color theme="1"/>
      <name val="Arial"/>
      <family val="2"/>
    </font>
    <font>
      <b/>
      <sz val="10"/>
      <color theme="0"/>
      <name val="Arial"/>
      <family val="2"/>
    </font>
    <font>
      <b/>
      <sz val="12"/>
      <color theme="1"/>
      <name val="Arial"/>
      <family val="2"/>
    </font>
    <font>
      <sz val="10"/>
      <color rgb="FFFF0000"/>
      <name val="Arial"/>
      <family val="2"/>
    </font>
    <font>
      <sz val="10"/>
      <color theme="9" tint="-0.249977111117893"/>
      <name val="Arial"/>
      <family val="2"/>
    </font>
    <font>
      <strike/>
      <sz val="10"/>
      <color rgb="FFFF0000"/>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0.49998474074526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20">
    <xf numFmtId="0" fontId="0" fillId="0" borderId="0" xfId="0"/>
    <xf numFmtId="0" fontId="2" fillId="0" borderId="3" xfId="0" applyFont="1" applyBorder="1" applyAlignment="1">
      <alignment horizontal="left" vertical="center" wrapText="1"/>
    </xf>
    <xf numFmtId="0" fontId="2" fillId="2" borderId="3" xfId="0" applyFont="1" applyFill="1" applyBorder="1" applyAlignment="1">
      <alignment horizontal="left"/>
    </xf>
    <xf numFmtId="0" fontId="2" fillId="3" borderId="3" xfId="0" applyFont="1" applyFill="1" applyBorder="1" applyAlignment="1">
      <alignment horizontal="center" vertical="center"/>
    </xf>
    <xf numFmtId="0" fontId="1" fillId="2" borderId="3" xfId="0" applyFont="1" applyFill="1" applyBorder="1" applyAlignment="1">
      <alignment horizontal="left"/>
    </xf>
    <xf numFmtId="0" fontId="1" fillId="0" borderId="3" xfId="0" applyFont="1" applyBorder="1" applyAlignment="1">
      <alignment vertical="center" wrapText="1"/>
    </xf>
    <xf numFmtId="0" fontId="1" fillId="0" borderId="3" xfId="0" applyFont="1" applyBorder="1"/>
    <xf numFmtId="10" fontId="1" fillId="0" borderId="3" xfId="0" applyNumberFormat="1" applyFont="1" applyBorder="1" applyAlignment="1">
      <alignment horizontal="left" vertical="center" wrapText="1"/>
    </xf>
    <xf numFmtId="0" fontId="1" fillId="2" borderId="3" xfId="0" applyFont="1" applyFill="1" applyBorder="1"/>
    <xf numFmtId="0" fontId="2" fillId="2" borderId="3" xfId="0" applyFont="1" applyFill="1" applyBorder="1" applyAlignment="1">
      <alignment horizontal="right"/>
    </xf>
    <xf numFmtId="0" fontId="2" fillId="0" borderId="3" xfId="0" applyFont="1" applyBorder="1" applyAlignment="1">
      <alignment horizontal="left"/>
    </xf>
    <xf numFmtId="10" fontId="2" fillId="2" borderId="3" xfId="0" applyNumberFormat="1" applyFont="1" applyFill="1" applyBorder="1" applyAlignment="1">
      <alignment horizontal="right"/>
    </xf>
    <xf numFmtId="0" fontId="1" fillId="2" borderId="3" xfId="0" applyFont="1" applyFill="1" applyBorder="1" applyAlignment="1">
      <alignment wrapText="1"/>
    </xf>
    <xf numFmtId="0" fontId="1" fillId="0" borderId="3" xfId="0" applyFont="1" applyBorder="1" applyAlignment="1">
      <alignment horizontal="left" vertical="center" wrapText="1"/>
    </xf>
    <xf numFmtId="0" fontId="4" fillId="0" borderId="0" xfId="0" applyFont="1"/>
    <xf numFmtId="0" fontId="3" fillId="0" borderId="0" xfId="0" applyFont="1"/>
    <xf numFmtId="0" fontId="2" fillId="0" borderId="0" xfId="0" applyFont="1"/>
    <xf numFmtId="0" fontId="5" fillId="0" borderId="3" xfId="0" applyFont="1" applyBorder="1" applyAlignment="1">
      <alignment horizontal="left" vertical="center" wrapText="1"/>
    </xf>
    <xf numFmtId="0" fontId="3" fillId="0" borderId="0" xfId="0" applyFont="1" applyAlignment="1">
      <alignment vertical="top"/>
    </xf>
    <xf numFmtId="0" fontId="4" fillId="6" borderId="3" xfId="0" applyFont="1" applyFill="1" applyBorder="1"/>
    <xf numFmtId="0" fontId="3" fillId="5" borderId="3" xfId="0" applyFont="1" applyFill="1" applyBorder="1"/>
    <xf numFmtId="4" fontId="1" fillId="0" borderId="3" xfId="0" applyNumberFormat="1" applyFont="1" applyBorder="1"/>
    <xf numFmtId="0" fontId="10" fillId="0" borderId="0" xfId="0" applyFont="1"/>
    <xf numFmtId="0" fontId="3" fillId="6" borderId="3" xfId="0" applyFont="1" applyFill="1" applyBorder="1"/>
    <xf numFmtId="0" fontId="6" fillId="4" borderId="3" xfId="0" applyFont="1" applyFill="1" applyBorder="1" applyAlignment="1">
      <alignment vertical="center"/>
    </xf>
    <xf numFmtId="0" fontId="8" fillId="4" borderId="3" xfId="0" applyFont="1" applyFill="1" applyBorder="1" applyAlignment="1">
      <alignment horizontal="left"/>
    </xf>
    <xf numFmtId="0" fontId="4" fillId="9" borderId="3" xfId="0" applyFont="1" applyFill="1" applyBorder="1"/>
    <xf numFmtId="0" fontId="3" fillId="9" borderId="3" xfId="0" applyFont="1" applyFill="1" applyBorder="1"/>
    <xf numFmtId="0" fontId="7" fillId="9" borderId="3" xfId="0" applyFont="1" applyFill="1" applyBorder="1"/>
    <xf numFmtId="4" fontId="11" fillId="0" borderId="3" xfId="0" applyNumberFormat="1" applyFont="1" applyBorder="1"/>
    <xf numFmtId="0" fontId="12" fillId="0" borderId="0" xfId="0" applyFont="1"/>
    <xf numFmtId="0" fontId="13" fillId="0" borderId="0" xfId="0" applyFont="1"/>
    <xf numFmtId="0" fontId="1" fillId="0" borderId="3" xfId="0" applyFont="1" applyBorder="1" applyAlignment="1">
      <alignment vertical="top" wrapText="1"/>
    </xf>
    <xf numFmtId="10" fontId="5" fillId="0" borderId="3" xfId="0" applyNumberFormat="1" applyFont="1" applyBorder="1" applyAlignment="1">
      <alignment horizontal="left" vertical="center" wrapText="1"/>
    </xf>
    <xf numFmtId="0" fontId="2" fillId="0" borderId="3" xfId="0" applyFont="1" applyBorder="1"/>
    <xf numFmtId="4" fontId="2" fillId="0" borderId="3" xfId="0" applyNumberFormat="1" applyFont="1" applyBorder="1"/>
    <xf numFmtId="0" fontId="1" fillId="0" borderId="3" xfId="0" applyFont="1" applyBorder="1" applyAlignment="1">
      <alignment horizontal="left" vertical="top" wrapText="1"/>
    </xf>
    <xf numFmtId="0" fontId="2" fillId="5" borderId="3" xfId="0" applyFont="1" applyFill="1" applyBorder="1" applyAlignment="1">
      <alignment horizontal="left" vertical="center" wrapText="1"/>
    </xf>
    <xf numFmtId="4" fontId="2" fillId="5" borderId="3" xfId="0" applyNumberFormat="1" applyFont="1" applyFill="1" applyBorder="1"/>
    <xf numFmtId="0" fontId="3" fillId="0" borderId="3" xfId="0" applyFont="1" applyBorder="1" applyAlignment="1">
      <alignment vertical="center" wrapText="1"/>
    </xf>
    <xf numFmtId="0" fontId="13" fillId="0" borderId="0" xfId="0" applyFont="1" applyAlignment="1">
      <alignment vertical="center"/>
    </xf>
    <xf numFmtId="10" fontId="1" fillId="0" borderId="3" xfId="0" applyNumberFormat="1" applyFont="1" applyBorder="1" applyAlignment="1">
      <alignment horizontal="left" vertical="top" wrapText="1"/>
    </xf>
    <xf numFmtId="0" fontId="4" fillId="0" borderId="3" xfId="0" applyFont="1" applyBorder="1" applyAlignment="1">
      <alignment vertical="center"/>
    </xf>
    <xf numFmtId="4" fontId="4" fillId="0" borderId="3" xfId="0" applyNumberFormat="1" applyFont="1" applyBorder="1"/>
    <xf numFmtId="0" fontId="3" fillId="0" borderId="3" xfId="0" applyFont="1" applyBorder="1" applyAlignment="1">
      <alignment vertical="center"/>
    </xf>
    <xf numFmtId="4" fontId="3" fillId="0" borderId="3" xfId="0" applyNumberFormat="1" applyFont="1" applyBorder="1"/>
    <xf numFmtId="4" fontId="3" fillId="5" borderId="3" xfId="0" applyNumberFormat="1" applyFont="1" applyFill="1" applyBorder="1"/>
    <xf numFmtId="0" fontId="2" fillId="0" borderId="3" xfId="0" applyFont="1" applyBorder="1" applyAlignment="1">
      <alignment horizontal="left" vertical="top" wrapText="1"/>
    </xf>
    <xf numFmtId="0" fontId="3" fillId="0" borderId="3" xfId="0" applyFont="1" applyBorder="1"/>
    <xf numFmtId="0" fontId="16" fillId="0" borderId="3" xfId="0" applyFont="1" applyBorder="1"/>
    <xf numFmtId="4" fontId="16" fillId="0" borderId="3" xfId="0" applyNumberFormat="1" applyFont="1" applyBorder="1"/>
    <xf numFmtId="0" fontId="4" fillId="0" borderId="3" xfId="0" applyFont="1" applyBorder="1"/>
    <xf numFmtId="0" fontId="17" fillId="0" borderId="3" xfId="0" applyFont="1" applyBorder="1"/>
    <xf numFmtId="0" fontId="3" fillId="4" borderId="3" xfId="0" applyFont="1" applyFill="1" applyBorder="1" applyAlignment="1">
      <alignment vertical="center"/>
    </xf>
    <xf numFmtId="0" fontId="3" fillId="0" borderId="3" xfId="0" applyFont="1" applyBorder="1" applyAlignment="1">
      <alignment horizontal="center"/>
    </xf>
    <xf numFmtId="0" fontId="4" fillId="0" borderId="3" xfId="0" applyFont="1" applyBorder="1" applyAlignment="1">
      <alignment wrapText="1"/>
    </xf>
    <xf numFmtId="0" fontId="4" fillId="0" borderId="0" xfId="0" applyFont="1" applyAlignment="1">
      <alignment vertical="center"/>
    </xf>
    <xf numFmtId="0" fontId="3" fillId="0" borderId="3" xfId="0" applyFont="1" applyBorder="1" applyAlignment="1">
      <alignment horizontal="left" vertical="center" wrapText="1"/>
    </xf>
    <xf numFmtId="0" fontId="3" fillId="4" borderId="3" xfId="0" applyFont="1" applyFill="1" applyBorder="1" applyAlignment="1">
      <alignment horizontal="center" vertical="center"/>
    </xf>
    <xf numFmtId="0" fontId="4" fillId="0" borderId="3" xfId="0" applyFont="1" applyBorder="1" applyAlignment="1">
      <alignment horizontal="left" vertical="center"/>
    </xf>
    <xf numFmtId="0" fontId="3" fillId="0" borderId="3" xfId="0" applyFont="1" applyBorder="1" applyAlignment="1">
      <alignment horizontal="left" vertical="center"/>
    </xf>
    <xf numFmtId="0" fontId="1" fillId="0" borderId="3" xfId="0" applyFont="1" applyBorder="1" applyAlignment="1">
      <alignment horizontal="left" vertical="center"/>
    </xf>
    <xf numFmtId="0" fontId="2" fillId="0" borderId="3" xfId="0" applyFont="1" applyBorder="1" applyAlignment="1">
      <alignment horizontal="left" vertical="center"/>
    </xf>
    <xf numFmtId="4" fontId="18" fillId="0" borderId="3" xfId="0" applyNumberFormat="1" applyFont="1" applyBorder="1" applyAlignment="1">
      <alignment horizontal="left" vertical="center"/>
    </xf>
    <xf numFmtId="0" fontId="4" fillId="0" borderId="0" xfId="0" applyFont="1" applyAlignment="1">
      <alignment horizontal="left" vertical="center"/>
    </xf>
    <xf numFmtId="0" fontId="10" fillId="4" borderId="3" xfId="0" applyFont="1" applyFill="1" applyBorder="1" applyAlignment="1">
      <alignment vertical="center"/>
    </xf>
    <xf numFmtId="0" fontId="19" fillId="4" borderId="3" xfId="0" applyFont="1" applyFill="1" applyBorder="1" applyAlignment="1">
      <alignment horizontal="center" vertical="center"/>
    </xf>
    <xf numFmtId="0" fontId="19" fillId="4" borderId="3" xfId="0" applyFont="1" applyFill="1" applyBorder="1" applyAlignment="1">
      <alignment vertical="center"/>
    </xf>
    <xf numFmtId="0" fontId="7" fillId="0" borderId="0" xfId="0" applyFont="1"/>
    <xf numFmtId="0" fontId="7" fillId="0" borderId="0" xfId="0" applyFont="1" applyAlignment="1">
      <alignment vertical="center"/>
    </xf>
    <xf numFmtId="0" fontId="5" fillId="3" borderId="3" xfId="0" applyFont="1" applyFill="1" applyBorder="1" applyAlignment="1">
      <alignment horizontal="center" vertical="center"/>
    </xf>
    <xf numFmtId="4" fontId="20" fillId="0" borderId="3" xfId="0" applyNumberFormat="1" applyFont="1" applyBorder="1"/>
    <xf numFmtId="0" fontId="5" fillId="2" borderId="3" xfId="0" applyFont="1" applyFill="1" applyBorder="1" applyAlignment="1">
      <alignment horizontal="left"/>
    </xf>
    <xf numFmtId="0" fontId="20" fillId="0" borderId="3" xfId="0" applyFont="1" applyBorder="1"/>
    <xf numFmtId="0" fontId="20" fillId="0" borderId="0" xfId="0" applyFont="1"/>
    <xf numFmtId="4" fontId="21" fillId="0" borderId="3" xfId="0" applyNumberFormat="1" applyFont="1" applyBorder="1"/>
    <xf numFmtId="0" fontId="4" fillId="8" borderId="3" xfId="0" applyFont="1" applyFill="1" applyBorder="1"/>
    <xf numFmtId="4" fontId="2" fillId="9" borderId="3" xfId="0" applyNumberFormat="1" applyFont="1" applyFill="1" applyBorder="1" applyAlignment="1">
      <alignment vertical="center"/>
    </xf>
    <xf numFmtId="0" fontId="3" fillId="9" borderId="3" xfId="0" applyFont="1" applyFill="1" applyBorder="1" applyAlignment="1">
      <alignment vertical="center"/>
    </xf>
    <xf numFmtId="0" fontId="4" fillId="9" borderId="3" xfId="0" applyFont="1" applyFill="1" applyBorder="1" applyAlignment="1">
      <alignment wrapText="1"/>
    </xf>
    <xf numFmtId="0" fontId="4" fillId="0" borderId="3" xfId="0" applyFont="1" applyBorder="1" applyAlignment="1">
      <alignment vertical="top"/>
    </xf>
    <xf numFmtId="0" fontId="3" fillId="3" borderId="3" xfId="0" applyFont="1" applyFill="1" applyBorder="1" applyAlignment="1">
      <alignment vertical="center"/>
    </xf>
    <xf numFmtId="0" fontId="2" fillId="2" borderId="3" xfId="0" applyFont="1" applyFill="1" applyBorder="1"/>
    <xf numFmtId="0" fontId="5" fillId="0" borderId="3" xfId="0" applyFont="1" applyBorder="1" applyAlignment="1">
      <alignment vertical="top" wrapText="1"/>
    </xf>
    <xf numFmtId="0" fontId="1" fillId="3" borderId="3" xfId="0" applyFont="1" applyFill="1" applyBorder="1" applyAlignment="1">
      <alignment vertical="center"/>
    </xf>
    <xf numFmtId="0" fontId="1" fillId="0" borderId="0" xfId="0" applyFont="1"/>
    <xf numFmtId="0" fontId="2" fillId="3" borderId="3" xfId="0" applyFont="1" applyFill="1" applyBorder="1" applyAlignment="1">
      <alignment vertical="center"/>
    </xf>
    <xf numFmtId="4" fontId="22" fillId="0" borderId="3" xfId="0" applyNumberFormat="1" applyFont="1" applyBorder="1"/>
    <xf numFmtId="0" fontId="4" fillId="0" borderId="0" xfId="0" applyFont="1" applyAlignment="1">
      <alignment horizontal="right" vertical="center"/>
    </xf>
    <xf numFmtId="0" fontId="5"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5" xfId="0" applyFont="1" applyBorder="1" applyAlignment="1">
      <alignment horizontal="left" vertical="center" wrapText="1"/>
    </xf>
    <xf numFmtId="0" fontId="2" fillId="2" borderId="0" xfId="0" applyFont="1" applyFill="1" applyAlignment="1">
      <alignment horizontal="left"/>
    </xf>
    <xf numFmtId="0" fontId="4" fillId="9" borderId="5" xfId="0" applyFont="1" applyFill="1" applyBorder="1"/>
    <xf numFmtId="0" fontId="1" fillId="2" borderId="0" xfId="0" applyFont="1" applyFill="1" applyAlignment="1">
      <alignment horizontal="left"/>
    </xf>
    <xf numFmtId="0" fontId="4" fillId="0" borderId="0" xfId="0" applyFont="1" applyAlignment="1">
      <alignment horizontal="left"/>
    </xf>
    <xf numFmtId="0" fontId="1" fillId="2" borderId="0" xfId="0" applyFont="1" applyFill="1"/>
    <xf numFmtId="0" fontId="2" fillId="2" borderId="0" xfId="0" applyFont="1" applyFill="1" applyAlignment="1">
      <alignment horizontal="right"/>
    </xf>
    <xf numFmtId="0" fontId="1" fillId="2" borderId="0" xfId="0" applyFont="1" applyFill="1" applyAlignment="1">
      <alignment wrapText="1"/>
    </xf>
    <xf numFmtId="0" fontId="3" fillId="2" borderId="3" xfId="0" applyFont="1" applyFill="1" applyBorder="1"/>
    <xf numFmtId="0" fontId="4" fillId="3" borderId="3" xfId="0" applyFont="1" applyFill="1" applyBorder="1" applyAlignment="1">
      <alignment vertical="center"/>
    </xf>
    <xf numFmtId="0" fontId="5" fillId="0" borderId="3" xfId="0" applyFont="1" applyBorder="1" applyAlignment="1">
      <alignment wrapText="1"/>
    </xf>
    <xf numFmtId="0" fontId="0" fillId="0" borderId="4" xfId="0" applyBorder="1"/>
    <xf numFmtId="0" fontId="6" fillId="9" borderId="3" xfId="0" applyFont="1" applyFill="1" applyBorder="1" applyAlignment="1">
      <alignment horizontal="left" vertical="center"/>
    </xf>
    <xf numFmtId="0" fontId="7" fillId="9" borderId="3" xfId="0" applyFont="1" applyFill="1" applyBorder="1" applyAlignment="1">
      <alignment horizontal="left" vertical="center"/>
    </xf>
    <xf numFmtId="0" fontId="4" fillId="9" borderId="5" xfId="0" applyFont="1" applyFill="1" applyBorder="1" applyAlignment="1">
      <alignment horizontal="left" vertical="center"/>
    </xf>
    <xf numFmtId="0" fontId="4" fillId="9" borderId="3" xfId="0" applyFont="1" applyFill="1" applyBorder="1" applyAlignment="1">
      <alignment horizontal="left" vertical="center"/>
    </xf>
    <xf numFmtId="4" fontId="4" fillId="0" borderId="3" xfId="0" applyNumberFormat="1" applyFont="1" applyBorder="1" applyAlignment="1">
      <alignment horizontal="left" vertical="center"/>
    </xf>
    <xf numFmtId="4" fontId="3" fillId="5" borderId="3" xfId="0" applyNumberFormat="1" applyFont="1" applyFill="1" applyBorder="1" applyAlignment="1">
      <alignment horizontal="left" vertical="center"/>
    </xf>
    <xf numFmtId="0" fontId="7" fillId="0" borderId="0" xfId="0" applyFont="1" applyAlignment="1">
      <alignment horizontal="left" vertical="center"/>
    </xf>
    <xf numFmtId="0" fontId="6" fillId="4" borderId="3" xfId="0" applyFont="1" applyFill="1" applyBorder="1" applyAlignment="1">
      <alignment horizontal="left" vertical="center"/>
    </xf>
    <xf numFmtId="0" fontId="7" fillId="7" borderId="3" xfId="0" applyFont="1" applyFill="1" applyBorder="1" applyAlignment="1">
      <alignment horizontal="left" vertical="center"/>
    </xf>
    <xf numFmtId="0" fontId="9" fillId="4" borderId="3" xfId="0" applyFont="1" applyFill="1" applyBorder="1" applyAlignment="1">
      <alignment horizontal="left" vertical="center"/>
    </xf>
    <xf numFmtId="0" fontId="2" fillId="2" borderId="5" xfId="0" applyFont="1" applyFill="1" applyBorder="1" applyAlignment="1">
      <alignment horizontal="left" vertical="center"/>
    </xf>
    <xf numFmtId="0" fontId="1" fillId="2" borderId="3" xfId="0" applyFont="1" applyFill="1" applyBorder="1" applyAlignment="1">
      <alignment horizontal="left" vertical="center"/>
    </xf>
    <xf numFmtId="0" fontId="2" fillId="2" borderId="3" xfId="0" applyFont="1" applyFill="1" applyBorder="1" applyAlignment="1">
      <alignment horizontal="left" vertical="center"/>
    </xf>
    <xf numFmtId="10" fontId="2" fillId="2" borderId="3" xfId="0" applyNumberFormat="1" applyFont="1" applyFill="1" applyBorder="1" applyAlignment="1">
      <alignment horizontal="left" vertical="center"/>
    </xf>
    <xf numFmtId="0" fontId="21" fillId="2" borderId="3" xfId="0" applyFont="1" applyFill="1" applyBorder="1" applyAlignment="1">
      <alignment horizontal="left" vertical="center"/>
    </xf>
    <xf numFmtId="0" fontId="1" fillId="2" borderId="3" xfId="0" applyFont="1" applyFill="1" applyBorder="1" applyAlignment="1">
      <alignment horizontal="left" vertical="center" wrapText="1"/>
    </xf>
    <xf numFmtId="0" fontId="3" fillId="2" borderId="3" xfId="0" applyFont="1" applyFill="1" applyBorder="1" applyAlignment="1">
      <alignment horizontal="left" vertical="center"/>
    </xf>
    <xf numFmtId="9" fontId="2" fillId="0" borderId="3" xfId="0" applyNumberFormat="1" applyFont="1" applyBorder="1" applyAlignment="1">
      <alignment horizontal="left" vertical="center"/>
    </xf>
    <xf numFmtId="4" fontId="2" fillId="0" borderId="3" xfId="0" applyNumberFormat="1" applyFont="1" applyBorder="1" applyAlignment="1">
      <alignment horizontal="left" vertical="center"/>
    </xf>
    <xf numFmtId="0" fontId="1" fillId="0" borderId="0" xfId="0" applyFont="1" applyAlignment="1">
      <alignment horizontal="left" vertical="center"/>
    </xf>
    <xf numFmtId="0" fontId="9" fillId="0" borderId="0" xfId="0" applyFont="1" applyAlignment="1">
      <alignment horizontal="left" vertical="center"/>
    </xf>
    <xf numFmtId="0" fontId="16" fillId="0" borderId="3" xfId="0" applyFont="1" applyBorder="1" applyAlignment="1">
      <alignment horizontal="left" vertical="center"/>
    </xf>
    <xf numFmtId="4" fontId="4" fillId="8" borderId="3" xfId="0" applyNumberFormat="1" applyFont="1" applyFill="1" applyBorder="1" applyAlignment="1">
      <alignment vertical="center"/>
    </xf>
    <xf numFmtId="0" fontId="3" fillId="8" borderId="3" xfId="0" applyFont="1" applyFill="1" applyBorder="1" applyAlignment="1">
      <alignment vertical="center"/>
    </xf>
    <xf numFmtId="0" fontId="4" fillId="8" borderId="3" xfId="0" applyFont="1" applyFill="1" applyBorder="1" applyAlignment="1">
      <alignment vertical="center"/>
    </xf>
    <xf numFmtId="0" fontId="4" fillId="3" borderId="5" xfId="0" applyFont="1" applyFill="1" applyBorder="1" applyAlignment="1">
      <alignment vertical="center"/>
    </xf>
    <xf numFmtId="0" fontId="2" fillId="10" borderId="3" xfId="0" applyFont="1" applyFill="1" applyBorder="1" applyAlignment="1">
      <alignment horizontal="left"/>
    </xf>
    <xf numFmtId="0" fontId="3" fillId="4" borderId="3" xfId="0" applyFont="1" applyFill="1" applyBorder="1"/>
    <xf numFmtId="4" fontId="3" fillId="0" borderId="0" xfId="0" applyNumberFormat="1" applyFont="1"/>
    <xf numFmtId="9" fontId="2" fillId="0" borderId="3" xfId="0" applyNumberFormat="1" applyFont="1" applyBorder="1" applyAlignment="1">
      <alignment horizontal="left"/>
    </xf>
    <xf numFmtId="4" fontId="2" fillId="0" borderId="3" xfId="0" applyNumberFormat="1" applyFont="1" applyBorder="1" applyAlignment="1">
      <alignment horizontal="left"/>
    </xf>
    <xf numFmtId="0" fontId="2" fillId="4" borderId="3" xfId="0" applyFont="1" applyFill="1" applyBorder="1" applyAlignment="1">
      <alignment horizontal="left"/>
    </xf>
    <xf numFmtId="0" fontId="3" fillId="4" borderId="3" xfId="0" applyFont="1" applyFill="1" applyBorder="1" applyAlignment="1">
      <alignment horizontal="left" vertical="center"/>
    </xf>
    <xf numFmtId="0" fontId="1" fillId="4" borderId="3" xfId="0" applyFont="1" applyFill="1" applyBorder="1" applyAlignment="1">
      <alignment horizontal="left" vertical="center"/>
    </xf>
    <xf numFmtId="0" fontId="4" fillId="4" borderId="3" xfId="0" applyFont="1" applyFill="1" applyBorder="1"/>
    <xf numFmtId="4" fontId="4" fillId="9" borderId="3" xfId="0" applyNumberFormat="1" applyFont="1" applyFill="1" applyBorder="1"/>
    <xf numFmtId="4" fontId="3" fillId="9" borderId="3" xfId="0" applyNumberFormat="1" applyFont="1" applyFill="1" applyBorder="1" applyAlignment="1">
      <alignment vertical="center"/>
    </xf>
    <xf numFmtId="0" fontId="15" fillId="0" borderId="0" xfId="0" applyFont="1"/>
    <xf numFmtId="0" fontId="12" fillId="0" borderId="0" xfId="0" applyFont="1" applyAlignment="1">
      <alignment horizontal="left" vertical="center"/>
    </xf>
    <xf numFmtId="0" fontId="14" fillId="0" borderId="0" xfId="0" applyFont="1" applyAlignment="1">
      <alignment horizontal="left" vertical="center"/>
    </xf>
    <xf numFmtId="4" fontId="13" fillId="0" borderId="0" xfId="0" applyNumberFormat="1" applyFont="1"/>
    <xf numFmtId="0" fontId="13" fillId="0" borderId="0" xfId="0" applyFont="1" applyAlignment="1">
      <alignment horizontal="left" vertical="center"/>
    </xf>
    <xf numFmtId="0" fontId="3" fillId="4" borderId="0" xfId="0" applyFont="1" applyFill="1" applyAlignment="1">
      <alignment vertical="center"/>
    </xf>
    <xf numFmtId="0" fontId="2" fillId="4" borderId="3" xfId="0" applyFont="1" applyFill="1" applyBorder="1" applyAlignment="1">
      <alignment horizontal="left" vertical="center"/>
    </xf>
    <xf numFmtId="0" fontId="4" fillId="3" borderId="1" xfId="0" applyFont="1" applyFill="1" applyBorder="1" applyAlignment="1">
      <alignment vertical="center"/>
    </xf>
    <xf numFmtId="0" fontId="2" fillId="3" borderId="1" xfId="0" applyFont="1" applyFill="1" applyBorder="1" applyAlignment="1">
      <alignment horizontal="center" vertical="center"/>
    </xf>
    <xf numFmtId="0" fontId="3" fillId="3" borderId="1" xfId="0" applyFont="1" applyFill="1" applyBorder="1" applyAlignment="1">
      <alignment vertical="center"/>
    </xf>
    <xf numFmtId="0" fontId="1" fillId="9" borderId="3" xfId="0" applyFont="1" applyFill="1" applyBorder="1" applyAlignment="1">
      <alignment horizontal="left" vertical="center" wrapText="1"/>
    </xf>
    <xf numFmtId="0" fontId="13" fillId="0" borderId="0" xfId="0" applyFont="1" applyAlignment="1">
      <alignment horizontal="righ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3" fillId="0" borderId="1" xfId="0" applyFont="1" applyBorder="1" applyAlignment="1">
      <alignment horizontal="center" vertical="center"/>
    </xf>
    <xf numFmtId="0" fontId="3" fillId="10" borderId="3" xfId="0" applyFont="1" applyFill="1" applyBorder="1" applyAlignment="1">
      <alignment vertical="center"/>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3" fillId="5" borderId="3" xfId="0" applyFont="1" applyFill="1" applyBorder="1" applyAlignment="1">
      <alignment horizontal="left" vertical="center"/>
    </xf>
    <xf numFmtId="0" fontId="4" fillId="0" borderId="0" xfId="0" applyFont="1" applyAlignment="1">
      <alignment horizontal="left" vertical="center" wrapText="1"/>
    </xf>
    <xf numFmtId="0" fontId="0" fillId="0" borderId="4" xfId="0" applyBorder="1" applyAlignment="1">
      <alignment horizontal="left"/>
    </xf>
    <xf numFmtId="0" fontId="0" fillId="5" borderId="2" xfId="0" applyFill="1" applyBorder="1"/>
    <xf numFmtId="4" fontId="4" fillId="8" borderId="1" xfId="0" applyNumberFormat="1" applyFont="1" applyFill="1" applyBorder="1" applyAlignment="1">
      <alignment vertical="center"/>
    </xf>
    <xf numFmtId="0" fontId="0" fillId="8" borderId="2" xfId="0" applyFill="1" applyBorder="1"/>
    <xf numFmtId="4" fontId="1" fillId="8" borderId="1" xfId="0" applyNumberFormat="1" applyFont="1" applyFill="1" applyBorder="1" applyAlignment="1">
      <alignment vertical="center"/>
    </xf>
    <xf numFmtId="0" fontId="13" fillId="0" borderId="4" xfId="0" applyFont="1" applyBorder="1"/>
    <xf numFmtId="0" fontId="13" fillId="8" borderId="2" xfId="0" applyFont="1" applyFill="1" applyBorder="1"/>
    <xf numFmtId="4" fontId="1" fillId="8" borderId="1" xfId="0" applyNumberFormat="1" applyFont="1" applyFill="1" applyBorder="1" applyAlignment="1">
      <alignment horizontal="left" vertical="center"/>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13" fillId="8" borderId="2" xfId="0" applyFont="1" applyFill="1" applyBorder="1" applyAlignment="1">
      <alignment horizontal="left" vertical="center"/>
    </xf>
    <xf numFmtId="4" fontId="2" fillId="8" borderId="1" xfId="0" applyNumberFormat="1"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8" borderId="2" xfId="0" applyFill="1" applyBorder="1" applyAlignment="1">
      <alignment vertical="center"/>
    </xf>
    <xf numFmtId="4" fontId="2" fillId="5" borderId="3" xfId="0" applyNumberFormat="1" applyFont="1" applyFill="1" applyBorder="1" applyAlignment="1">
      <alignment vertical="center"/>
    </xf>
    <xf numFmtId="6" fontId="4" fillId="9" borderId="3" xfId="0" applyNumberFormat="1" applyFont="1" applyFill="1" applyBorder="1" applyAlignment="1">
      <alignment vertical="center"/>
    </xf>
    <xf numFmtId="0" fontId="4" fillId="9" borderId="3" xfId="0" applyFont="1" applyFill="1" applyBorder="1" applyAlignment="1">
      <alignment vertical="center"/>
    </xf>
    <xf numFmtId="4" fontId="1" fillId="0" borderId="3" xfId="0" applyNumberFormat="1" applyFont="1" applyBorder="1" applyAlignment="1">
      <alignment vertical="center"/>
    </xf>
    <xf numFmtId="4" fontId="4" fillId="0" borderId="3" xfId="0" applyNumberFormat="1" applyFont="1" applyBorder="1" applyAlignment="1">
      <alignment vertical="center"/>
    </xf>
    <xf numFmtId="4" fontId="3" fillId="5" borderId="1" xfId="0" applyNumberFormat="1" applyFont="1" applyFill="1" applyBorder="1" applyAlignment="1">
      <alignment vertical="center"/>
    </xf>
    <xf numFmtId="4" fontId="3" fillId="0" borderId="3" xfId="0" applyNumberFormat="1" applyFont="1" applyBorder="1" applyAlignment="1">
      <alignment vertical="center"/>
    </xf>
    <xf numFmtId="0" fontId="1" fillId="0" borderId="3" xfId="0" applyFont="1" applyBorder="1" applyAlignment="1">
      <alignment vertical="center"/>
    </xf>
    <xf numFmtId="4" fontId="3" fillId="5" borderId="3" xfId="0" applyNumberFormat="1" applyFont="1" applyFill="1" applyBorder="1" applyAlignment="1">
      <alignment vertical="center"/>
    </xf>
    <xf numFmtId="0" fontId="3" fillId="0" borderId="3" xfId="0" applyFont="1" applyBorder="1" applyAlignment="1">
      <alignment horizontal="left" vertical="center" wrapText="1"/>
    </xf>
    <xf numFmtId="4" fontId="2" fillId="9" borderId="1" xfId="0" applyNumberFormat="1" applyFont="1" applyFill="1" applyBorder="1" applyAlignment="1">
      <alignment horizontal="left" vertical="center"/>
    </xf>
    <xf numFmtId="0" fontId="0" fillId="9" borderId="2" xfId="0" applyFill="1" applyBorder="1" applyAlignment="1">
      <alignment horizontal="left"/>
    </xf>
    <xf numFmtId="4" fontId="3" fillId="9" borderId="3" xfId="0" applyNumberFormat="1" applyFont="1" applyFill="1" applyBorder="1"/>
    <xf numFmtId="4" fontId="5" fillId="0" borderId="3" xfId="0" applyNumberFormat="1" applyFont="1" applyBorder="1"/>
    <xf numFmtId="0" fontId="6" fillId="4" borderId="3"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4" borderId="3" xfId="0" applyFont="1" applyFill="1" applyBorder="1" applyAlignment="1">
      <alignment horizontal="center" vertical="center"/>
    </xf>
    <xf numFmtId="0" fontId="3" fillId="0" borderId="3" xfId="0" applyFont="1" applyBorder="1" applyAlignment="1">
      <alignment horizontal="center" vertical="top" wrapText="1"/>
    </xf>
    <xf numFmtId="0" fontId="3" fillId="9" borderId="3" xfId="0" applyFont="1" applyFill="1" applyBorder="1" applyAlignment="1">
      <alignment horizontal="center" vertical="center" wrapText="1"/>
    </xf>
    <xf numFmtId="0" fontId="4" fillId="0" borderId="3" xfId="0" applyFont="1" applyBorder="1" applyAlignment="1">
      <alignment horizontal="center" vertical="top" wrapText="1"/>
    </xf>
    <xf numFmtId="0" fontId="19" fillId="4" borderId="3" xfId="0" applyFont="1" applyFill="1" applyBorder="1" applyAlignment="1">
      <alignment horizontal="center" vertical="center"/>
    </xf>
    <xf numFmtId="4" fontId="4"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4"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6" borderId="6" xfId="0" applyFont="1" applyFill="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wrapText="1"/>
    </xf>
    <xf numFmtId="0" fontId="4" fillId="0" borderId="3" xfId="0" applyFont="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Normal="100" workbookViewId="0">
      <selection activeCell="B3" sqref="B3"/>
    </sheetView>
  </sheetViews>
  <sheetFormatPr baseColWidth="10" defaultColWidth="11.42578125" defaultRowHeight="14.25" x14ac:dyDescent="0.2"/>
  <cols>
    <col min="1" max="1" width="4.140625" style="69" customWidth="1"/>
    <col min="2" max="2" width="41.42578125" style="109" customWidth="1"/>
    <col min="3" max="3" width="0.140625" style="109" customWidth="1"/>
    <col min="4" max="4" width="54.140625" style="123" customWidth="1"/>
    <col min="5" max="5" width="17.85546875" style="68" customWidth="1"/>
    <col min="6" max="6" width="1.42578125" style="68" customWidth="1"/>
    <col min="7" max="7" width="22.140625" style="109" customWidth="1"/>
    <col min="8" max="9" width="13.5703125" style="68" customWidth="1"/>
    <col min="10" max="10" width="42.85546875" style="68" customWidth="1"/>
    <col min="11" max="16384" width="11.42578125" style="68"/>
  </cols>
  <sheetData>
    <row r="1" spans="1:11" s="22" customFormat="1" ht="18" x14ac:dyDescent="0.25">
      <c r="A1" s="24"/>
      <c r="B1" s="193" t="s">
        <v>136</v>
      </c>
      <c r="C1" s="193"/>
      <c r="D1" s="193"/>
      <c r="E1" s="193"/>
      <c r="F1" s="24"/>
      <c r="G1" s="103"/>
      <c r="H1" s="28"/>
      <c r="I1" s="28"/>
      <c r="J1" s="28"/>
    </row>
    <row r="2" spans="1:11" s="22" customFormat="1" ht="18" x14ac:dyDescent="0.25">
      <c r="A2" s="24"/>
      <c r="B2" s="193" t="s">
        <v>0</v>
      </c>
      <c r="C2" s="193"/>
      <c r="D2" s="193"/>
      <c r="E2" s="193"/>
      <c r="F2" s="24"/>
      <c r="G2" s="103"/>
      <c r="H2" s="28"/>
      <c r="I2" s="28"/>
      <c r="J2" s="28"/>
    </row>
    <row r="3" spans="1:11" s="22" customFormat="1" ht="18" x14ac:dyDescent="0.25">
      <c r="A3" s="24"/>
      <c r="B3" s="110"/>
      <c r="C3" s="111"/>
      <c r="D3" s="112"/>
      <c r="E3" s="25"/>
      <c r="F3" s="24"/>
      <c r="G3" s="104"/>
      <c r="H3" s="28"/>
      <c r="I3" s="28"/>
      <c r="J3" s="28"/>
    </row>
    <row r="4" spans="1:11" s="14" customFormat="1" ht="12.75" x14ac:dyDescent="0.2">
      <c r="A4" s="128"/>
      <c r="B4" s="89" t="s">
        <v>1</v>
      </c>
      <c r="C4" s="113"/>
      <c r="D4" s="90" t="s">
        <v>69</v>
      </c>
      <c r="E4" s="91" t="s">
        <v>2</v>
      </c>
      <c r="F4" s="92"/>
      <c r="G4" s="105"/>
      <c r="H4" s="93"/>
      <c r="I4" s="93"/>
      <c r="J4" s="93"/>
    </row>
    <row r="5" spans="1:11" s="14" customFormat="1" ht="25.5" x14ac:dyDescent="0.2">
      <c r="A5" s="3">
        <v>1</v>
      </c>
      <c r="B5" s="13" t="s">
        <v>42</v>
      </c>
      <c r="C5" s="114"/>
      <c r="D5" s="13" t="s">
        <v>54</v>
      </c>
      <c r="E5" s="21">
        <v>4000</v>
      </c>
      <c r="F5" s="92"/>
      <c r="G5" s="106"/>
      <c r="H5" s="26"/>
      <c r="I5" s="26"/>
      <c r="J5" s="26"/>
    </row>
    <row r="6" spans="1:11" s="14" customFormat="1" ht="12.75" x14ac:dyDescent="0.2">
      <c r="A6" s="3">
        <v>2</v>
      </c>
      <c r="B6" s="13" t="s">
        <v>84</v>
      </c>
      <c r="C6" s="114"/>
      <c r="D6" s="13" t="s">
        <v>55</v>
      </c>
      <c r="E6" s="21">
        <v>2400</v>
      </c>
      <c r="F6" s="94"/>
      <c r="G6" s="59"/>
      <c r="H6" s="51"/>
      <c r="I6" s="51"/>
      <c r="J6" s="51"/>
      <c r="K6" s="95"/>
    </row>
    <row r="7" spans="1:11" s="14" customFormat="1" ht="63.75" x14ac:dyDescent="0.2">
      <c r="A7" s="3">
        <v>3</v>
      </c>
      <c r="B7" s="13" t="s">
        <v>49</v>
      </c>
      <c r="C7" s="114"/>
      <c r="D7" s="13" t="s">
        <v>102</v>
      </c>
      <c r="E7" s="21">
        <v>330</v>
      </c>
      <c r="F7" s="94"/>
      <c r="G7" s="107"/>
      <c r="H7" s="51"/>
      <c r="I7" s="51"/>
      <c r="J7" s="51"/>
    </row>
    <row r="8" spans="1:11" s="15" customFormat="1" ht="267.75" x14ac:dyDescent="0.2">
      <c r="A8" s="3"/>
      <c r="B8" s="1"/>
      <c r="C8" s="115"/>
      <c r="D8" s="13" t="s">
        <v>89</v>
      </c>
      <c r="E8" s="45"/>
      <c r="F8" s="94"/>
      <c r="G8" s="60"/>
      <c r="H8" s="48"/>
      <c r="I8" s="48"/>
      <c r="J8" s="48"/>
    </row>
    <row r="9" spans="1:11" s="14" customFormat="1" ht="12.75" x14ac:dyDescent="0.2">
      <c r="A9" s="3"/>
      <c r="B9" s="17" t="s">
        <v>4</v>
      </c>
      <c r="C9" s="115"/>
      <c r="D9" s="62"/>
      <c r="E9" s="51"/>
      <c r="F9" s="96"/>
      <c r="G9" s="59"/>
      <c r="H9" s="51"/>
      <c r="I9" s="51"/>
      <c r="J9" s="51"/>
    </row>
    <row r="10" spans="1:11" s="14" customFormat="1" ht="25.5" x14ac:dyDescent="0.2">
      <c r="A10" s="3" t="s">
        <v>122</v>
      </c>
      <c r="B10" s="13" t="s">
        <v>103</v>
      </c>
      <c r="C10" s="114"/>
      <c r="D10" s="7" t="s">
        <v>98</v>
      </c>
      <c r="E10" s="21">
        <v>500</v>
      </c>
      <c r="F10" s="97"/>
      <c r="G10" s="59"/>
      <c r="H10" s="51"/>
      <c r="I10" s="51"/>
      <c r="J10" s="51"/>
    </row>
    <row r="11" spans="1:11" s="15" customFormat="1" ht="25.5" x14ac:dyDescent="0.2">
      <c r="A11" s="3"/>
      <c r="B11" s="33" t="s">
        <v>5</v>
      </c>
      <c r="C11" s="116"/>
      <c r="D11" s="62"/>
      <c r="E11" s="35">
        <f>SUM(E5:E10)</f>
        <v>7230</v>
      </c>
      <c r="F11" s="96"/>
      <c r="G11" s="108" t="s">
        <v>134</v>
      </c>
      <c r="H11" s="20"/>
      <c r="I11" s="48"/>
      <c r="J11" s="48"/>
    </row>
    <row r="12" spans="1:11" s="14" customFormat="1" ht="12.75" x14ac:dyDescent="0.2">
      <c r="A12" s="3"/>
      <c r="B12" s="13"/>
      <c r="C12" s="114"/>
      <c r="D12" s="61"/>
      <c r="E12" s="51"/>
      <c r="F12" s="92"/>
      <c r="G12" s="59"/>
      <c r="H12" s="51"/>
      <c r="I12" s="51"/>
      <c r="J12" s="51"/>
    </row>
    <row r="13" spans="1:11" s="14" customFormat="1" ht="12.75" x14ac:dyDescent="0.2">
      <c r="A13" s="3"/>
      <c r="B13" s="17" t="s">
        <v>7</v>
      </c>
      <c r="C13" s="115"/>
      <c r="D13" s="62"/>
      <c r="E13" s="21"/>
      <c r="F13" s="94"/>
      <c r="G13" s="59"/>
      <c r="H13" s="51"/>
      <c r="I13" s="51"/>
      <c r="J13" s="51"/>
    </row>
    <row r="14" spans="1:11" s="14" customFormat="1" ht="76.5" x14ac:dyDescent="0.2">
      <c r="A14" s="3">
        <v>5</v>
      </c>
      <c r="B14" s="13" t="s">
        <v>3</v>
      </c>
      <c r="C14" s="117"/>
      <c r="D14" s="7" t="s">
        <v>99</v>
      </c>
      <c r="E14" s="21">
        <f>SUM(E5:E7)*0.05</f>
        <v>336.5</v>
      </c>
      <c r="F14" s="94"/>
      <c r="G14" s="59"/>
      <c r="H14" s="51"/>
      <c r="I14" s="51"/>
      <c r="J14" s="51"/>
    </row>
    <row r="15" spans="1:11" s="14" customFormat="1" ht="76.5" x14ac:dyDescent="0.2">
      <c r="A15" s="3">
        <v>6</v>
      </c>
      <c r="B15" s="13" t="s">
        <v>38</v>
      </c>
      <c r="C15" s="114"/>
      <c r="D15" s="13" t="s">
        <v>121</v>
      </c>
      <c r="E15" s="21">
        <f>20*1.5*2*25</f>
        <v>1500</v>
      </c>
      <c r="F15" s="94"/>
      <c r="G15" s="175" t="s">
        <v>20</v>
      </c>
      <c r="H15" s="178"/>
      <c r="I15" s="176"/>
      <c r="J15" s="177"/>
    </row>
    <row r="16" spans="1:11" s="14" customFormat="1" ht="38.25" x14ac:dyDescent="0.2">
      <c r="A16" s="3">
        <v>7</v>
      </c>
      <c r="B16" s="13" t="s">
        <v>37</v>
      </c>
      <c r="C16" s="114"/>
      <c r="D16" s="13" t="s">
        <v>107</v>
      </c>
      <c r="E16" s="21">
        <f>40*12.5</f>
        <v>500</v>
      </c>
      <c r="F16" s="98"/>
      <c r="G16" s="59"/>
      <c r="H16" s="51"/>
      <c r="I16" s="51"/>
      <c r="J16" s="51"/>
    </row>
    <row r="17" spans="1:11" s="14" customFormat="1" ht="38.25" x14ac:dyDescent="0.2">
      <c r="A17" s="3">
        <v>8</v>
      </c>
      <c r="B17" s="13" t="s">
        <v>78</v>
      </c>
      <c r="C17" s="114"/>
      <c r="D17" s="13" t="s">
        <v>77</v>
      </c>
      <c r="E17" s="21">
        <v>110</v>
      </c>
      <c r="F17" s="98"/>
      <c r="G17" s="59"/>
      <c r="H17" s="51"/>
      <c r="I17" s="51"/>
      <c r="J17" s="51"/>
    </row>
    <row r="18" spans="1:11" s="14" customFormat="1" ht="38.25" x14ac:dyDescent="0.2">
      <c r="A18" s="3">
        <v>9</v>
      </c>
      <c r="B18" s="13" t="s">
        <v>9</v>
      </c>
      <c r="C18" s="118"/>
      <c r="D18" s="13" t="s">
        <v>109</v>
      </c>
      <c r="E18" s="21">
        <v>50</v>
      </c>
      <c r="F18" s="98"/>
      <c r="G18" s="59"/>
      <c r="H18" s="51"/>
      <c r="I18" s="51"/>
      <c r="J18" s="51"/>
    </row>
    <row r="19" spans="1:11" s="14" customFormat="1" ht="102" x14ac:dyDescent="0.2">
      <c r="A19" s="3">
        <v>10</v>
      </c>
      <c r="B19" s="13" t="s">
        <v>10</v>
      </c>
      <c r="C19" s="118"/>
      <c r="D19" s="13" t="s">
        <v>110</v>
      </c>
      <c r="E19" s="21">
        <v>250</v>
      </c>
      <c r="F19" s="98"/>
      <c r="G19" s="59"/>
      <c r="H19" s="51"/>
      <c r="I19" s="51"/>
      <c r="J19" s="51"/>
    </row>
    <row r="20" spans="1:11" s="14" customFormat="1" ht="38.25" x14ac:dyDescent="0.2">
      <c r="A20" s="3">
        <v>11</v>
      </c>
      <c r="B20" s="13" t="s">
        <v>11</v>
      </c>
      <c r="C20" s="118"/>
      <c r="D20" s="13" t="s">
        <v>108</v>
      </c>
      <c r="E20" s="21">
        <v>80</v>
      </c>
      <c r="F20" s="98"/>
      <c r="G20" s="59"/>
      <c r="H20" s="51"/>
      <c r="I20" s="51"/>
      <c r="J20" s="51"/>
    </row>
    <row r="21" spans="1:11" s="14" customFormat="1" ht="12.75" x14ac:dyDescent="0.2">
      <c r="A21" s="81">
        <v>12</v>
      </c>
      <c r="B21" s="13" t="s">
        <v>12</v>
      </c>
      <c r="C21" s="118"/>
      <c r="D21" s="13"/>
      <c r="E21" s="21">
        <v>10</v>
      </c>
      <c r="F21" s="98"/>
      <c r="G21" s="107"/>
      <c r="H21" s="48"/>
      <c r="I21" s="48"/>
      <c r="J21" s="48"/>
      <c r="K21" s="15"/>
    </row>
    <row r="22" spans="1:11" s="15" customFormat="1" ht="25.5" x14ac:dyDescent="0.2">
      <c r="A22" s="81"/>
      <c r="B22" s="17" t="s">
        <v>129</v>
      </c>
      <c r="C22" s="115"/>
      <c r="D22" s="1"/>
      <c r="E22" s="45">
        <f>SUM(E14:E21)</f>
        <v>2836.5</v>
      </c>
      <c r="F22" s="98"/>
      <c r="G22" s="108" t="s">
        <v>127</v>
      </c>
      <c r="H22" s="20"/>
      <c r="I22" s="48"/>
      <c r="J22" s="48"/>
    </row>
    <row r="23" spans="1:11" s="15" customFormat="1" ht="38.25" x14ac:dyDescent="0.2">
      <c r="A23" s="81"/>
      <c r="B23" s="57" t="s">
        <v>14</v>
      </c>
      <c r="C23" s="119"/>
      <c r="D23" s="1" t="s">
        <v>15</v>
      </c>
      <c r="E23" s="45">
        <f>+E22+E11+E8</f>
        <v>10066.5</v>
      </c>
      <c r="F23" s="98"/>
      <c r="G23" s="107"/>
      <c r="H23" s="48"/>
      <c r="I23" s="48"/>
      <c r="J23" s="48"/>
    </row>
    <row r="24" spans="1:11" s="15" customFormat="1" ht="12.75" x14ac:dyDescent="0.2">
      <c r="A24" s="100"/>
      <c r="B24" s="1" t="s">
        <v>16</v>
      </c>
      <c r="C24" s="115"/>
      <c r="D24" s="120">
        <v>7.0000000000000007E-2</v>
      </c>
      <c r="E24" s="35">
        <f>+E23*D24</f>
        <v>704.65500000000009</v>
      </c>
      <c r="F24" s="98"/>
      <c r="G24" s="59"/>
      <c r="H24" s="48"/>
      <c r="I24" s="48"/>
      <c r="J24" s="48"/>
    </row>
    <row r="25" spans="1:11" s="15" customFormat="1" ht="12.75" x14ac:dyDescent="0.2">
      <c r="A25" s="81"/>
      <c r="B25" s="57" t="s">
        <v>17</v>
      </c>
      <c r="C25" s="119"/>
      <c r="D25" s="121">
        <f>+E24+E23</f>
        <v>10771.155000000001</v>
      </c>
      <c r="E25" s="131">
        <f>ROUND(D25,-1)</f>
        <v>10770</v>
      </c>
      <c r="F25" s="98"/>
      <c r="G25" s="59"/>
      <c r="H25" s="48"/>
      <c r="I25" s="48"/>
      <c r="J25" s="48"/>
    </row>
    <row r="26" spans="1:11" s="15" customFormat="1" ht="12.75" x14ac:dyDescent="0.2">
      <c r="A26" s="81"/>
      <c r="B26" s="194"/>
      <c r="C26" s="195"/>
      <c r="D26" s="196"/>
      <c r="E26" s="45"/>
      <c r="F26" s="98"/>
      <c r="G26" s="60"/>
      <c r="H26" s="48"/>
      <c r="I26" s="48"/>
      <c r="J26" s="101"/>
    </row>
    <row r="27" spans="1:11" s="14" customFormat="1" ht="12.75" x14ac:dyDescent="0.2">
      <c r="A27" s="56"/>
      <c r="B27" s="64"/>
      <c r="C27" s="64"/>
      <c r="D27" s="122"/>
      <c r="G27" s="64"/>
    </row>
    <row r="28" spans="1:11" s="14" customFormat="1" ht="12.75" x14ac:dyDescent="0.2">
      <c r="A28" s="56"/>
      <c r="B28" s="64"/>
      <c r="C28" s="64"/>
      <c r="D28" s="122"/>
      <c r="G28" s="64"/>
    </row>
  </sheetData>
  <mergeCells count="3">
    <mergeCell ref="B2:E2"/>
    <mergeCell ref="B1:E1"/>
    <mergeCell ref="B26:D26"/>
  </mergeCells>
  <pageMargins left="0.31496062992125984" right="0.11811023622047245" top="0.59055118110236227" bottom="0.59055118110236227" header="0.31496062992125984" footer="0.31496062992125984"/>
  <pageSetup paperSize="8" scale="46" orientation="portrait" r:id="rId1"/>
  <headerFooter>
    <oddHeader>&amp;L&amp;"-,Kursiv"&amp;8Zirkus macht stark / Zirkus für alle e.V.&amp;C
&amp;R&amp;"-,Kursiv"&amp;8Stand: 20.12.2023</oddHeader>
    <oddFooter>&amp;L&amp;"-,Kursiv"&amp;8&amp;A&amp;R&amp;"-,Kursiv"&amp;8&amp;Z&amp;F</oddFooter>
  </headerFooter>
  <rowBreaks count="2" manualBreakCount="2">
    <brk id="14" max="16383" man="1"/>
    <brk id="25" max="16383" man="1"/>
  </rowBreaks>
  <colBreaks count="2" manualBreakCount="2">
    <brk id="6" max="1048575" man="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zoomScaleNormal="100" zoomScaleSheetLayoutView="130" workbookViewId="0">
      <selection activeCell="B1" sqref="B1:D1"/>
    </sheetView>
  </sheetViews>
  <sheetFormatPr baseColWidth="10" defaultColWidth="11.42578125" defaultRowHeight="12.75" x14ac:dyDescent="0.2"/>
  <cols>
    <col min="1" max="1" width="3.85546875" style="40" customWidth="1"/>
    <col min="2" max="2" width="44.5703125" style="144" customWidth="1"/>
    <col min="3" max="3" width="50.140625" style="142" customWidth="1"/>
    <col min="4" max="4" width="15.42578125" style="143" customWidth="1"/>
    <col min="5" max="5" width="1.42578125" style="31" customWidth="1"/>
    <col min="6" max="6" width="11.5703125" style="14"/>
    <col min="7" max="7" width="26.5703125" style="14" customWidth="1"/>
    <col min="8" max="8" width="11.5703125" style="14"/>
    <col min="9" max="9" width="31" style="14" customWidth="1"/>
    <col min="10" max="10" width="11.5703125" style="14"/>
    <col min="11" max="16384" width="11.42578125" style="31"/>
  </cols>
  <sheetData>
    <row r="1" spans="1:10" x14ac:dyDescent="0.2">
      <c r="A1" s="53"/>
      <c r="B1" s="197" t="s">
        <v>135</v>
      </c>
      <c r="C1" s="197"/>
      <c r="D1" s="197"/>
      <c r="E1" s="134"/>
      <c r="F1" s="27"/>
      <c r="G1" s="26"/>
      <c r="H1" s="26"/>
      <c r="I1" s="26"/>
    </row>
    <row r="2" spans="1:10" s="30" customFormat="1" x14ac:dyDescent="0.2">
      <c r="A2" s="53"/>
      <c r="B2" s="197" t="s">
        <v>0</v>
      </c>
      <c r="C2" s="197"/>
      <c r="D2" s="197"/>
      <c r="E2" s="134"/>
      <c r="F2" s="27"/>
      <c r="G2" s="27"/>
      <c r="H2" s="27"/>
      <c r="I2" s="27"/>
      <c r="J2" s="15"/>
    </row>
    <row r="3" spans="1:10" x14ac:dyDescent="0.2">
      <c r="A3" s="53"/>
      <c r="B3" s="135"/>
      <c r="C3" s="136"/>
      <c r="D3" s="137"/>
      <c r="E3" s="134"/>
      <c r="F3" s="138"/>
      <c r="G3" s="26"/>
      <c r="H3" s="27"/>
      <c r="I3" s="27"/>
      <c r="J3" s="15"/>
    </row>
    <row r="4" spans="1:10" x14ac:dyDescent="0.2">
      <c r="A4" s="100"/>
      <c r="B4" s="17" t="s">
        <v>1</v>
      </c>
      <c r="C4" s="62" t="s">
        <v>69</v>
      </c>
      <c r="D4" s="45" t="s">
        <v>2</v>
      </c>
      <c r="E4" s="2"/>
      <c r="F4" s="26"/>
      <c r="G4" s="26"/>
      <c r="H4" s="26"/>
      <c r="I4" s="26"/>
    </row>
    <row r="5" spans="1:10" ht="25.5" x14ac:dyDescent="0.2">
      <c r="A5" s="3">
        <v>1</v>
      </c>
      <c r="B5" s="13" t="s">
        <v>42</v>
      </c>
      <c r="C5" s="61" t="s">
        <v>18</v>
      </c>
      <c r="D5" s="21">
        <f>2*30*50</f>
        <v>3000</v>
      </c>
      <c r="E5" s="4"/>
      <c r="F5" s="26"/>
      <c r="G5" s="26"/>
      <c r="H5" s="26"/>
      <c r="I5" s="26"/>
    </row>
    <row r="6" spans="1:10" x14ac:dyDescent="0.2">
      <c r="A6" s="3">
        <v>2</v>
      </c>
      <c r="B6" s="13" t="s">
        <v>84</v>
      </c>
      <c r="C6" s="61" t="s">
        <v>19</v>
      </c>
      <c r="D6" s="21">
        <f>2*30*30</f>
        <v>1800</v>
      </c>
      <c r="E6" s="4"/>
      <c r="F6" s="26"/>
      <c r="G6" s="26"/>
      <c r="H6" s="26"/>
      <c r="I6" s="26"/>
    </row>
    <row r="7" spans="1:10" ht="63.75" x14ac:dyDescent="0.2">
      <c r="A7" s="3">
        <v>3</v>
      </c>
      <c r="B7" s="13" t="s">
        <v>96</v>
      </c>
      <c r="C7" s="13" t="s">
        <v>95</v>
      </c>
      <c r="D7" s="21">
        <f>12*30</f>
        <v>360</v>
      </c>
      <c r="E7" s="4"/>
      <c r="F7" s="43"/>
      <c r="G7" s="51"/>
      <c r="H7" s="51"/>
      <c r="I7" s="51"/>
    </row>
    <row r="8" spans="1:10" ht="293.25" x14ac:dyDescent="0.2">
      <c r="A8" s="3"/>
      <c r="B8" s="13"/>
      <c r="C8" s="13" t="s">
        <v>89</v>
      </c>
      <c r="D8" s="21"/>
      <c r="E8" s="8"/>
      <c r="F8" s="48"/>
      <c r="G8" s="48"/>
      <c r="H8" s="51"/>
      <c r="I8" s="51"/>
    </row>
    <row r="9" spans="1:10" x14ac:dyDescent="0.2">
      <c r="A9" s="3"/>
      <c r="B9" s="17" t="s">
        <v>4</v>
      </c>
      <c r="C9" s="62"/>
      <c r="D9" s="21"/>
      <c r="E9" s="2"/>
      <c r="F9" s="51"/>
      <c r="G9" s="51"/>
      <c r="H9" s="51"/>
      <c r="I9" s="51"/>
    </row>
    <row r="10" spans="1:10" ht="25.5" x14ac:dyDescent="0.2">
      <c r="A10" s="3">
        <v>4</v>
      </c>
      <c r="B10" s="13" t="s">
        <v>97</v>
      </c>
      <c r="C10" s="7" t="s">
        <v>98</v>
      </c>
      <c r="D10" s="21">
        <f>2*25*5</f>
        <v>250</v>
      </c>
      <c r="E10" s="4"/>
      <c r="F10" s="51"/>
      <c r="G10" s="51"/>
      <c r="H10" s="51"/>
      <c r="I10" s="51"/>
    </row>
    <row r="11" spans="1:10" s="30" customFormat="1" ht="25.5" x14ac:dyDescent="0.2">
      <c r="A11" s="3"/>
      <c r="B11" s="33" t="s">
        <v>5</v>
      </c>
      <c r="C11" s="62"/>
      <c r="D11" s="35">
        <f>SUM(D5:D10)</f>
        <v>5410</v>
      </c>
      <c r="E11" s="11"/>
      <c r="F11" s="187" t="s">
        <v>6</v>
      </c>
      <c r="G11" s="20"/>
      <c r="H11" s="48"/>
      <c r="I11" s="48"/>
      <c r="J11" s="15"/>
    </row>
    <row r="12" spans="1:10" x14ac:dyDescent="0.2">
      <c r="A12" s="3"/>
      <c r="B12" s="13"/>
      <c r="C12" s="61"/>
      <c r="D12" s="43"/>
      <c r="E12" s="8"/>
      <c r="F12" s="51"/>
      <c r="G12" s="51"/>
      <c r="H12" s="51"/>
      <c r="I12" s="51"/>
    </row>
    <row r="13" spans="1:10" x14ac:dyDescent="0.2">
      <c r="A13" s="3"/>
      <c r="B13" s="17" t="s">
        <v>7</v>
      </c>
      <c r="C13" s="62"/>
      <c r="D13" s="21"/>
      <c r="E13" s="2"/>
      <c r="F13" s="51"/>
      <c r="G13" s="51"/>
      <c r="H13" s="51"/>
      <c r="I13" s="51"/>
    </row>
    <row r="14" spans="1:10" ht="76.5" x14ac:dyDescent="0.2">
      <c r="A14" s="3">
        <v>5</v>
      </c>
      <c r="B14" s="13" t="s">
        <v>3</v>
      </c>
      <c r="C14" s="7" t="s">
        <v>99</v>
      </c>
      <c r="D14" s="75">
        <f>SUM(D5:D7)*0.05</f>
        <v>258</v>
      </c>
      <c r="E14" s="2"/>
      <c r="F14" s="51"/>
      <c r="G14" s="51"/>
      <c r="H14" s="51"/>
      <c r="I14" s="51"/>
    </row>
    <row r="15" spans="1:10" ht="76.5" x14ac:dyDescent="0.2">
      <c r="A15" s="3">
        <v>6</v>
      </c>
      <c r="B15" s="13" t="s">
        <v>38</v>
      </c>
      <c r="C15" s="13" t="s">
        <v>104</v>
      </c>
      <c r="D15" s="21">
        <f>25*5*6*1.5</f>
        <v>1125</v>
      </c>
      <c r="E15" s="4"/>
      <c r="F15" s="171" t="s">
        <v>20</v>
      </c>
      <c r="G15" s="174"/>
      <c r="H15" s="172"/>
      <c r="I15" s="173"/>
    </row>
    <row r="16" spans="1:10" ht="51" x14ac:dyDescent="0.2">
      <c r="A16" s="3">
        <v>7</v>
      </c>
      <c r="B16" s="13" t="s">
        <v>21</v>
      </c>
      <c r="C16" s="13" t="s">
        <v>65</v>
      </c>
      <c r="D16" s="21">
        <f>6*5*12.5</f>
        <v>375</v>
      </c>
      <c r="E16" s="12"/>
      <c r="F16" s="139"/>
      <c r="G16" s="199"/>
      <c r="H16" s="199"/>
      <c r="I16" s="26"/>
    </row>
    <row r="17" spans="1:10" ht="25.5" x14ac:dyDescent="0.2">
      <c r="A17" s="3">
        <v>8</v>
      </c>
      <c r="B17" s="13" t="s">
        <v>76</v>
      </c>
      <c r="C17" s="13" t="s">
        <v>77</v>
      </c>
      <c r="D17" s="21">
        <f>4*25*0.2</f>
        <v>20</v>
      </c>
      <c r="E17" s="4"/>
      <c r="F17" s="51"/>
      <c r="G17" s="51"/>
      <c r="H17" s="51"/>
      <c r="I17" s="51"/>
    </row>
    <row r="18" spans="1:10" ht="25.5" x14ac:dyDescent="0.2">
      <c r="A18" s="3">
        <v>9</v>
      </c>
      <c r="B18" s="13" t="s">
        <v>58</v>
      </c>
      <c r="C18" s="13" t="s">
        <v>77</v>
      </c>
      <c r="D18" s="21">
        <f>25*1.4</f>
        <v>35</v>
      </c>
      <c r="E18" s="4"/>
      <c r="F18" s="51"/>
      <c r="G18" s="51"/>
      <c r="H18" s="51"/>
      <c r="I18" s="51"/>
    </row>
    <row r="19" spans="1:10" ht="51" x14ac:dyDescent="0.2">
      <c r="A19" s="3">
        <v>10</v>
      </c>
      <c r="B19" s="13" t="s">
        <v>22</v>
      </c>
      <c r="C19" s="13" t="s">
        <v>100</v>
      </c>
      <c r="D19" s="21">
        <v>50</v>
      </c>
      <c r="E19" s="12"/>
      <c r="F19" s="51"/>
      <c r="G19" s="51"/>
      <c r="H19" s="51"/>
      <c r="I19" s="51"/>
    </row>
    <row r="20" spans="1:10" ht="102" x14ac:dyDescent="0.2">
      <c r="A20" s="3">
        <v>11</v>
      </c>
      <c r="B20" s="13" t="s">
        <v>23</v>
      </c>
      <c r="C20" s="13" t="s">
        <v>101</v>
      </c>
      <c r="D20" s="21">
        <f>25*10</f>
        <v>250</v>
      </c>
      <c r="E20" s="12"/>
      <c r="F20" s="51"/>
      <c r="G20" s="51"/>
      <c r="H20" s="51"/>
      <c r="I20" s="51"/>
    </row>
    <row r="21" spans="1:10" ht="38.25" x14ac:dyDescent="0.2">
      <c r="A21" s="3">
        <v>12</v>
      </c>
      <c r="B21" s="13" t="s">
        <v>11</v>
      </c>
      <c r="C21" s="13" t="s">
        <v>115</v>
      </c>
      <c r="D21" s="21">
        <f>25*2*0.2</f>
        <v>10</v>
      </c>
      <c r="E21" s="12"/>
      <c r="F21" s="51"/>
      <c r="G21" s="51"/>
      <c r="H21" s="51"/>
      <c r="I21" s="51"/>
    </row>
    <row r="22" spans="1:10" x14ac:dyDescent="0.2">
      <c r="A22" s="3">
        <v>13</v>
      </c>
      <c r="B22" s="13" t="s">
        <v>12</v>
      </c>
      <c r="C22" s="13"/>
      <c r="D22" s="21">
        <v>10</v>
      </c>
      <c r="E22" s="12"/>
      <c r="F22" s="43"/>
      <c r="G22" s="198"/>
      <c r="H22" s="198"/>
      <c r="I22" s="51"/>
    </row>
    <row r="23" spans="1:10" s="30" customFormat="1" ht="25.5" x14ac:dyDescent="0.2">
      <c r="A23" s="81"/>
      <c r="B23" s="17" t="s">
        <v>129</v>
      </c>
      <c r="C23" s="17"/>
      <c r="D23" s="192">
        <f>SUM(D14:D22)</f>
        <v>2133</v>
      </c>
      <c r="E23" s="9"/>
      <c r="F23" s="46"/>
      <c r="G23" s="20"/>
      <c r="H23" s="48"/>
      <c r="I23" s="48"/>
      <c r="J23" s="15"/>
    </row>
    <row r="24" spans="1:10" s="30" customFormat="1" ht="51" x14ac:dyDescent="0.2">
      <c r="A24" s="81"/>
      <c r="B24" s="57" t="s">
        <v>14</v>
      </c>
      <c r="C24" s="1" t="s">
        <v>15</v>
      </c>
      <c r="D24" s="45">
        <f>+D23+D11</f>
        <v>7543</v>
      </c>
      <c r="E24" s="99"/>
      <c r="F24" s="45"/>
      <c r="G24" s="48"/>
      <c r="H24" s="48"/>
      <c r="I24" s="48"/>
      <c r="J24" s="15"/>
    </row>
    <row r="25" spans="1:10" s="140" customFormat="1" x14ac:dyDescent="0.2">
      <c r="A25" s="86"/>
      <c r="B25" s="1" t="s">
        <v>24</v>
      </c>
      <c r="C25" s="120">
        <v>7.0000000000000007E-2</v>
      </c>
      <c r="D25" s="35">
        <f>+D24*$C$25</f>
        <v>528.0100000000001</v>
      </c>
      <c r="E25" s="82"/>
      <c r="F25" s="35"/>
      <c r="G25" s="51"/>
      <c r="H25" s="34"/>
      <c r="I25" s="101"/>
      <c r="J25" s="16"/>
    </row>
    <row r="26" spans="1:10" s="140" customFormat="1" x14ac:dyDescent="0.2">
      <c r="A26" s="86"/>
      <c r="B26" s="1" t="s">
        <v>17</v>
      </c>
      <c r="C26" s="121">
        <f>SUM(D24:D25)</f>
        <v>8071.01</v>
      </c>
      <c r="D26" s="45">
        <f>ROUND(C26,-1)</f>
        <v>8070</v>
      </c>
      <c r="E26" s="82"/>
      <c r="F26" s="45"/>
      <c r="G26" s="34"/>
      <c r="H26" s="34"/>
      <c r="I26" s="34"/>
      <c r="J26" s="16"/>
    </row>
    <row r="27" spans="1:10" x14ac:dyDescent="0.2">
      <c r="B27" s="141"/>
    </row>
  </sheetData>
  <mergeCells count="4">
    <mergeCell ref="B1:D1"/>
    <mergeCell ref="B2:D2"/>
    <mergeCell ref="G22:H22"/>
    <mergeCell ref="G16:H16"/>
  </mergeCells>
  <pageMargins left="0.70866141732283472" right="0.31496062992125984" top="0.59055118110236227" bottom="0.59055118110236227" header="0.31496062992125984" footer="0.31496062992125984"/>
  <pageSetup paperSize="8" scale="57" orientation="portrait" verticalDpi="598" r:id="rId1"/>
  <headerFooter>
    <oddHeader xml:space="preserve">&amp;L&amp;"-,Kursiv"&amp;8Zirkus macht stark / Zirkus für alle e.V.&amp;R&amp;"-,Kursiv"&amp;8Stand: 20.12.2023
</oddHeader>
    <oddFooter>&amp;L&amp;"-,Kursiv"&amp;8&amp;A&amp;C&amp;"-,Kursiv"&amp;8&amp;Z&amp;F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9" zoomScaleNormal="99" zoomScaleSheetLayoutView="100" workbookViewId="0">
      <selection activeCell="B8" sqref="B8"/>
    </sheetView>
  </sheetViews>
  <sheetFormatPr baseColWidth="10" defaultColWidth="11.42578125" defaultRowHeight="12.75" x14ac:dyDescent="0.2"/>
  <cols>
    <col min="1" max="1" width="3.140625" style="40" customWidth="1"/>
    <col min="2" max="2" width="47.5703125" style="144" customWidth="1"/>
    <col min="3" max="3" width="0.140625" style="144" customWidth="1"/>
    <col min="4" max="4" width="51.85546875" style="142" customWidth="1"/>
    <col min="5" max="5" width="14.7109375" style="143" customWidth="1"/>
    <col min="6" max="6" width="1.140625" style="31" customWidth="1"/>
    <col min="7" max="9" width="11.5703125" style="14"/>
    <col min="10" max="10" width="49.42578125" style="14" customWidth="1"/>
    <col min="11" max="11" width="11.42578125" style="31"/>
    <col min="12" max="12" width="5.42578125" style="31" customWidth="1"/>
    <col min="13" max="16384" width="11.42578125" style="31"/>
  </cols>
  <sheetData>
    <row r="1" spans="1:10" x14ac:dyDescent="0.2">
      <c r="A1" s="145"/>
      <c r="B1" s="197" t="s">
        <v>137</v>
      </c>
      <c r="C1" s="197"/>
      <c r="D1" s="197"/>
      <c r="E1" s="197"/>
      <c r="F1" s="53"/>
      <c r="G1" s="27"/>
      <c r="H1" s="26"/>
      <c r="I1" s="26"/>
      <c r="J1" s="26"/>
    </row>
    <row r="2" spans="1:10" x14ac:dyDescent="0.2">
      <c r="A2" s="145"/>
      <c r="B2" s="197" t="s">
        <v>0</v>
      </c>
      <c r="C2" s="197"/>
      <c r="D2" s="197"/>
      <c r="E2" s="58"/>
      <c r="F2" s="53"/>
      <c r="G2" s="27"/>
      <c r="H2" s="26"/>
      <c r="I2" s="26"/>
      <c r="J2" s="26"/>
    </row>
    <row r="3" spans="1:10" s="30" customFormat="1" x14ac:dyDescent="0.2">
      <c r="A3" s="145"/>
      <c r="B3" s="135"/>
      <c r="C3" s="135"/>
      <c r="D3" s="146"/>
      <c r="E3" s="53"/>
      <c r="F3" s="130"/>
      <c r="G3" s="26"/>
      <c r="H3" s="26"/>
      <c r="I3" s="26"/>
      <c r="J3" s="26"/>
    </row>
    <row r="4" spans="1:10" x14ac:dyDescent="0.2">
      <c r="A4" s="147"/>
      <c r="B4" s="17" t="s">
        <v>1</v>
      </c>
      <c r="C4" s="115"/>
      <c r="D4" s="62" t="s">
        <v>69</v>
      </c>
      <c r="E4" s="45" t="s">
        <v>2</v>
      </c>
      <c r="F4" s="2"/>
      <c r="G4" s="26"/>
      <c r="H4" s="26"/>
      <c r="I4" s="26"/>
      <c r="J4" s="26"/>
    </row>
    <row r="5" spans="1:10" ht="25.5" x14ac:dyDescent="0.2">
      <c r="A5" s="148">
        <v>1</v>
      </c>
      <c r="B5" s="13" t="s">
        <v>42</v>
      </c>
      <c r="C5" s="114"/>
      <c r="D5" s="61" t="s">
        <v>25</v>
      </c>
      <c r="E5" s="21">
        <f>2*45*50</f>
        <v>4500</v>
      </c>
      <c r="F5" s="4"/>
      <c r="G5" s="26"/>
      <c r="H5" s="26"/>
      <c r="I5" s="26"/>
      <c r="J5" s="26"/>
    </row>
    <row r="6" spans="1:10" x14ac:dyDescent="0.2">
      <c r="A6" s="148">
        <v>2</v>
      </c>
      <c r="B6" s="13" t="s">
        <v>84</v>
      </c>
      <c r="C6" s="114"/>
      <c r="D6" s="61" t="s">
        <v>26</v>
      </c>
      <c r="E6" s="21">
        <f>2*35*30</f>
        <v>2100</v>
      </c>
      <c r="F6" s="4"/>
      <c r="G6" s="51"/>
      <c r="H6" s="51"/>
      <c r="I6" s="51"/>
      <c r="J6" s="51"/>
    </row>
    <row r="7" spans="1:10" ht="63.75" x14ac:dyDescent="0.2">
      <c r="A7" s="148">
        <v>3</v>
      </c>
      <c r="B7" s="13" t="s">
        <v>88</v>
      </c>
      <c r="C7" s="114"/>
      <c r="D7" s="13" t="s">
        <v>113</v>
      </c>
      <c r="E7" s="21">
        <f>12*30</f>
        <v>360</v>
      </c>
      <c r="F7" s="4"/>
      <c r="G7" s="51"/>
      <c r="H7" s="51"/>
      <c r="I7" s="51"/>
      <c r="J7" s="51"/>
    </row>
    <row r="8" spans="1:10" ht="280.5" x14ac:dyDescent="0.2">
      <c r="A8" s="148"/>
      <c r="B8" s="13"/>
      <c r="C8" s="114"/>
      <c r="D8" s="13" t="s">
        <v>89</v>
      </c>
      <c r="E8" s="43"/>
      <c r="F8" s="8"/>
      <c r="G8" s="48"/>
      <c r="H8" s="48"/>
      <c r="I8" s="51"/>
      <c r="J8" s="51"/>
    </row>
    <row r="9" spans="1:10" x14ac:dyDescent="0.2">
      <c r="A9" s="148"/>
      <c r="B9" s="17" t="s">
        <v>4</v>
      </c>
      <c r="C9" s="115"/>
      <c r="D9" s="62"/>
      <c r="E9" s="43"/>
      <c r="F9" s="2"/>
      <c r="G9" s="51"/>
      <c r="H9" s="51"/>
      <c r="I9" s="51"/>
      <c r="J9" s="51"/>
    </row>
    <row r="10" spans="1:10" ht="25.5" x14ac:dyDescent="0.2">
      <c r="A10" s="148">
        <v>4</v>
      </c>
      <c r="B10" s="13" t="s">
        <v>64</v>
      </c>
      <c r="C10" s="114"/>
      <c r="D10" s="7" t="s">
        <v>90</v>
      </c>
      <c r="E10" s="21">
        <f>3*51*5</f>
        <v>765</v>
      </c>
      <c r="F10" s="4"/>
      <c r="G10" s="51"/>
      <c r="H10" s="51"/>
      <c r="I10" s="51"/>
      <c r="J10" s="51"/>
    </row>
    <row r="11" spans="1:10" s="30" customFormat="1" ht="25.5" x14ac:dyDescent="0.2">
      <c r="A11" s="148">
        <v>5</v>
      </c>
      <c r="B11" s="33" t="s">
        <v>5</v>
      </c>
      <c r="C11" s="116"/>
      <c r="D11" s="62"/>
      <c r="E11" s="35">
        <f>SUM(E5:E10)</f>
        <v>7725</v>
      </c>
      <c r="F11" s="11"/>
      <c r="G11" s="77"/>
      <c r="H11" s="27"/>
      <c r="I11" s="27"/>
      <c r="J11" s="48"/>
    </row>
    <row r="12" spans="1:10" x14ac:dyDescent="0.2">
      <c r="A12" s="148"/>
      <c r="B12" s="13"/>
      <c r="C12" s="114"/>
      <c r="D12" s="61"/>
      <c r="E12" s="43"/>
      <c r="F12" s="8"/>
      <c r="G12" s="51"/>
      <c r="H12" s="51"/>
      <c r="I12" s="51"/>
      <c r="J12" s="51"/>
    </row>
    <row r="13" spans="1:10" x14ac:dyDescent="0.2">
      <c r="A13" s="148"/>
      <c r="B13" s="17" t="s">
        <v>7</v>
      </c>
      <c r="C13" s="115"/>
      <c r="D13" s="62"/>
      <c r="E13" s="21"/>
      <c r="F13" s="2"/>
      <c r="G13" s="51"/>
      <c r="H13" s="51"/>
      <c r="I13" s="51"/>
      <c r="J13" s="51"/>
    </row>
    <row r="14" spans="1:10" ht="76.5" x14ac:dyDescent="0.2">
      <c r="A14" s="148">
        <v>6</v>
      </c>
      <c r="B14" s="13" t="s">
        <v>3</v>
      </c>
      <c r="C14" s="117"/>
      <c r="D14" s="7" t="s">
        <v>99</v>
      </c>
      <c r="E14" s="21">
        <f>SUM(E5:E7)*0.05</f>
        <v>348</v>
      </c>
      <c r="F14" s="2"/>
      <c r="G14" s="51"/>
      <c r="H14" s="51"/>
      <c r="I14" s="51"/>
      <c r="J14" s="51"/>
    </row>
    <row r="15" spans="1:10" ht="25.5" x14ac:dyDescent="0.2">
      <c r="A15" s="148">
        <v>7</v>
      </c>
      <c r="B15" s="13" t="s">
        <v>118</v>
      </c>
      <c r="C15" s="114"/>
      <c r="D15" s="13" t="s">
        <v>53</v>
      </c>
      <c r="E15" s="21">
        <f>33*4*25</f>
        <v>3300</v>
      </c>
      <c r="F15" s="4"/>
      <c r="G15" s="21"/>
      <c r="H15" s="51"/>
      <c r="I15" s="51"/>
      <c r="J15" s="51"/>
    </row>
    <row r="16" spans="1:10" ht="89.25" x14ac:dyDescent="0.2">
      <c r="A16" s="148">
        <v>8</v>
      </c>
      <c r="B16" s="13" t="s">
        <v>38</v>
      </c>
      <c r="C16" s="114"/>
      <c r="D16" s="13" t="s">
        <v>117</v>
      </c>
      <c r="E16" s="21">
        <f>25*5*12*1.5</f>
        <v>2250</v>
      </c>
      <c r="F16" s="4"/>
      <c r="G16" s="168" t="s">
        <v>20</v>
      </c>
      <c r="H16" s="170"/>
      <c r="I16" s="170"/>
      <c r="J16" s="169"/>
    </row>
    <row r="17" spans="1:12" ht="38.25" x14ac:dyDescent="0.2">
      <c r="A17" s="148">
        <v>9</v>
      </c>
      <c r="B17" s="13" t="s">
        <v>21</v>
      </c>
      <c r="C17" s="118"/>
      <c r="D17" s="13" t="s">
        <v>114</v>
      </c>
      <c r="E17" s="21">
        <f>10*9*5</f>
        <v>450</v>
      </c>
      <c r="F17" s="4"/>
      <c r="G17" s="139"/>
      <c r="H17" s="199"/>
      <c r="I17" s="199"/>
      <c r="J17" s="26"/>
    </row>
    <row r="18" spans="1:12" ht="25.5" x14ac:dyDescent="0.2">
      <c r="A18" s="148">
        <v>10</v>
      </c>
      <c r="B18" s="13" t="s">
        <v>76</v>
      </c>
      <c r="C18" s="114"/>
      <c r="D18" s="13" t="s">
        <v>77</v>
      </c>
      <c r="E18" s="21">
        <f>1200*0.2</f>
        <v>240</v>
      </c>
      <c r="F18" s="12"/>
      <c r="G18" s="51"/>
      <c r="H18" s="51"/>
      <c r="I18" s="51"/>
      <c r="J18" s="51"/>
    </row>
    <row r="19" spans="1:12" ht="25.5" x14ac:dyDescent="0.2">
      <c r="A19" s="148">
        <v>11</v>
      </c>
      <c r="B19" s="13" t="s">
        <v>58</v>
      </c>
      <c r="C19" s="114"/>
      <c r="D19" s="13" t="s">
        <v>77</v>
      </c>
      <c r="E19" s="21">
        <f>25*40</f>
        <v>1000</v>
      </c>
      <c r="F19" s="4"/>
      <c r="G19" s="21"/>
      <c r="H19" s="51"/>
      <c r="I19" s="51"/>
      <c r="J19" s="51"/>
    </row>
    <row r="20" spans="1:12" ht="51" x14ac:dyDescent="0.2">
      <c r="A20" s="148">
        <v>12</v>
      </c>
      <c r="B20" s="13" t="s">
        <v>9</v>
      </c>
      <c r="C20" s="118"/>
      <c r="D20" s="13" t="s">
        <v>93</v>
      </c>
      <c r="E20" s="21">
        <v>50</v>
      </c>
      <c r="F20" s="4"/>
      <c r="G20" s="51"/>
      <c r="H20" s="51"/>
      <c r="I20" s="51"/>
      <c r="J20" s="51"/>
    </row>
    <row r="21" spans="1:12" ht="102" x14ac:dyDescent="0.2">
      <c r="A21" s="148">
        <v>13</v>
      </c>
      <c r="B21" s="13" t="s">
        <v>27</v>
      </c>
      <c r="C21" s="118"/>
      <c r="D21" s="13" t="s">
        <v>94</v>
      </c>
      <c r="E21" s="21">
        <f>25*10</f>
        <v>250</v>
      </c>
      <c r="F21" s="12"/>
      <c r="G21" s="51"/>
      <c r="H21" s="51"/>
      <c r="I21" s="51"/>
      <c r="J21" s="51"/>
    </row>
    <row r="22" spans="1:12" x14ac:dyDescent="0.2">
      <c r="A22" s="149">
        <v>14</v>
      </c>
      <c r="B22" s="150" t="s">
        <v>12</v>
      </c>
      <c r="C22" s="118"/>
      <c r="D22" s="13"/>
      <c r="E22" s="21">
        <v>10</v>
      </c>
      <c r="F22" s="12"/>
      <c r="G22" s="43"/>
      <c r="H22" s="200"/>
      <c r="I22" s="200"/>
      <c r="J22" s="200"/>
      <c r="K22" s="18"/>
      <c r="L22" s="18"/>
    </row>
    <row r="23" spans="1:12" s="30" customFormat="1" ht="25.5" x14ac:dyDescent="0.2">
      <c r="A23" s="149"/>
      <c r="B23" s="17" t="s">
        <v>129</v>
      </c>
      <c r="C23" s="115"/>
      <c r="D23" s="1"/>
      <c r="E23" s="45">
        <f>SUM(E14:E22)</f>
        <v>7898</v>
      </c>
      <c r="F23" s="9"/>
      <c r="G23" s="191"/>
      <c r="H23" s="27"/>
      <c r="I23" s="27"/>
      <c r="J23" s="48"/>
    </row>
    <row r="24" spans="1:12" s="30" customFormat="1" ht="51" x14ac:dyDescent="0.2">
      <c r="A24" s="149"/>
      <c r="B24" s="188" t="s">
        <v>14</v>
      </c>
      <c r="C24" s="119"/>
      <c r="D24" s="1" t="s">
        <v>15</v>
      </c>
      <c r="E24" s="45">
        <f>+E23+E11</f>
        <v>15623</v>
      </c>
      <c r="F24" s="99"/>
      <c r="G24" s="45"/>
      <c r="H24" s="48"/>
      <c r="I24" s="48"/>
      <c r="J24" s="48"/>
    </row>
    <row r="25" spans="1:12" s="30" customFormat="1" x14ac:dyDescent="0.2">
      <c r="A25" s="149"/>
      <c r="B25" s="57" t="s">
        <v>24</v>
      </c>
      <c r="C25" s="119"/>
      <c r="D25" s="120">
        <v>7.0000000000000007E-2</v>
      </c>
      <c r="E25" s="45">
        <f>+E24*0.07</f>
        <v>1093.6100000000001</v>
      </c>
      <c r="F25" s="99"/>
      <c r="G25" s="48"/>
      <c r="H25" s="48"/>
      <c r="I25" s="48"/>
      <c r="J25" s="48"/>
    </row>
    <row r="26" spans="1:12" s="30" customFormat="1" x14ac:dyDescent="0.2">
      <c r="A26" s="149"/>
      <c r="B26" s="57" t="s">
        <v>17</v>
      </c>
      <c r="C26" s="119"/>
      <c r="D26" s="121">
        <f>+E24+E25</f>
        <v>16716.61</v>
      </c>
      <c r="E26" s="45">
        <f>ROUND(D26,-1)</f>
        <v>16720</v>
      </c>
      <c r="F26" s="99"/>
      <c r="G26" s="48"/>
      <c r="H26" s="48"/>
      <c r="I26" s="48"/>
      <c r="J26" s="83"/>
    </row>
    <row r="27" spans="1:12" x14ac:dyDescent="0.2">
      <c r="A27" s="149"/>
      <c r="B27" s="60"/>
      <c r="C27" s="60"/>
      <c r="D27" s="62"/>
      <c r="E27" s="35"/>
      <c r="F27" s="8"/>
      <c r="G27" s="51"/>
      <c r="H27" s="51"/>
      <c r="I27" s="51"/>
      <c r="J27" s="51"/>
    </row>
    <row r="28" spans="1:12" x14ac:dyDescent="0.2">
      <c r="A28" s="151"/>
    </row>
  </sheetData>
  <mergeCells count="4">
    <mergeCell ref="B1:E1"/>
    <mergeCell ref="B2:D2"/>
    <mergeCell ref="H17:I17"/>
    <mergeCell ref="H22:J22"/>
  </mergeCells>
  <pageMargins left="0.70866141732283472" right="0.31496062992125984" top="0.59055118110236227" bottom="0.59055118110236227" header="0.31496062992125984" footer="0.31496062992125984"/>
  <pageSetup paperSize="8" scale="42" orientation="portrait" verticalDpi="598" r:id="rId1"/>
  <headerFooter>
    <oddHeader>&amp;L&amp;"-,Kursiv"&amp;9Zirkus macht stark / Zirkus für alle e.V.&amp;R&amp;"-,Kursiv"&amp;9 Stand: 20.12.2023</oddHeader>
    <oddFooter>&amp;L&amp;"-,Kursiv"&amp;9&amp;A&amp;C&amp;"-,Kursiv"&amp;9&amp;Z&amp;F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zoomScale="112" zoomScaleNormal="112" zoomScaleSheetLayoutView="130" workbookViewId="0">
      <selection activeCell="B24" sqref="B24"/>
    </sheetView>
  </sheetViews>
  <sheetFormatPr baseColWidth="10" defaultColWidth="11.42578125" defaultRowHeight="12.75" x14ac:dyDescent="0.2"/>
  <cols>
    <col min="1" max="1" width="3.42578125" style="56" customWidth="1"/>
    <col min="2" max="2" width="44.5703125" style="64" customWidth="1"/>
    <col min="3" max="3" width="0.42578125" style="64" customWidth="1"/>
    <col min="4" max="4" width="32" style="64" customWidth="1"/>
    <col min="5" max="5" width="12.85546875" style="14" customWidth="1"/>
    <col min="6" max="6" width="1.140625" style="14" customWidth="1"/>
    <col min="7" max="16384" width="11.42578125" style="14"/>
  </cols>
  <sheetData>
    <row r="1" spans="1:10" s="15" customFormat="1" x14ac:dyDescent="0.2">
      <c r="A1" s="53"/>
      <c r="B1" s="197" t="s">
        <v>138</v>
      </c>
      <c r="C1" s="197"/>
      <c r="D1" s="197"/>
      <c r="E1" s="53"/>
      <c r="F1" s="53"/>
      <c r="G1" s="207" t="s">
        <v>111</v>
      </c>
      <c r="H1" s="208"/>
      <c r="I1" s="208"/>
      <c r="J1" s="209"/>
    </row>
    <row r="2" spans="1:10" s="15" customFormat="1" x14ac:dyDescent="0.2">
      <c r="A2" s="53"/>
      <c r="B2" s="204" t="s">
        <v>0</v>
      </c>
      <c r="C2" s="205"/>
      <c r="D2" s="206"/>
      <c r="E2" s="53"/>
      <c r="F2" s="53"/>
      <c r="G2" s="210"/>
      <c r="H2" s="211"/>
      <c r="I2" s="211"/>
      <c r="J2" s="212"/>
    </row>
    <row r="3" spans="1:10" s="15" customFormat="1" x14ac:dyDescent="0.2">
      <c r="A3" s="81"/>
      <c r="B3" s="157"/>
      <c r="C3" s="152"/>
      <c r="D3" s="153"/>
      <c r="E3" s="44"/>
      <c r="F3" s="158"/>
      <c r="G3" s="213"/>
      <c r="H3" s="214"/>
      <c r="I3" s="214"/>
      <c r="J3" s="215"/>
    </row>
    <row r="4" spans="1:10" x14ac:dyDescent="0.2">
      <c r="A4" s="100"/>
      <c r="B4" s="17" t="s">
        <v>1</v>
      </c>
      <c r="C4" s="115"/>
      <c r="D4" s="60" t="s">
        <v>69</v>
      </c>
      <c r="E4" s="51"/>
      <c r="F4" s="2"/>
      <c r="G4" s="154"/>
      <c r="H4" s="155"/>
      <c r="I4" s="155"/>
      <c r="J4" s="156"/>
    </row>
    <row r="5" spans="1:10" ht="25.5" x14ac:dyDescent="0.2">
      <c r="A5" s="3">
        <v>1</v>
      </c>
      <c r="B5" s="13" t="s">
        <v>42</v>
      </c>
      <c r="C5" s="114"/>
      <c r="D5" s="13" t="s">
        <v>46</v>
      </c>
      <c r="E5" s="21">
        <f>2*3*50</f>
        <v>300</v>
      </c>
      <c r="F5" s="4"/>
      <c r="G5" s="154"/>
      <c r="H5" s="155"/>
      <c r="I5" s="155"/>
      <c r="J5" s="156"/>
    </row>
    <row r="6" spans="1:10" x14ac:dyDescent="0.2">
      <c r="A6" s="3">
        <v>2</v>
      </c>
      <c r="B6" s="13" t="s">
        <v>80</v>
      </c>
      <c r="C6" s="114"/>
      <c r="D6" s="13" t="s">
        <v>47</v>
      </c>
      <c r="E6" s="21">
        <f>2*3*30</f>
        <v>180</v>
      </c>
      <c r="F6" s="4"/>
      <c r="G6" s="154"/>
      <c r="H6" s="155"/>
      <c r="I6" s="155"/>
      <c r="J6" s="156"/>
    </row>
    <row r="7" spans="1:10" x14ac:dyDescent="0.2">
      <c r="A7" s="3"/>
      <c r="B7" s="13"/>
      <c r="C7" s="114"/>
      <c r="D7" s="61"/>
      <c r="E7" s="51"/>
      <c r="F7" s="8"/>
      <c r="G7" s="154"/>
      <c r="H7" s="155"/>
      <c r="I7" s="155"/>
      <c r="J7" s="156"/>
    </row>
    <row r="8" spans="1:10" x14ac:dyDescent="0.2">
      <c r="A8" s="3"/>
      <c r="B8" s="17" t="s">
        <v>28</v>
      </c>
      <c r="C8" s="115"/>
      <c r="D8" s="62"/>
      <c r="E8" s="51"/>
      <c r="F8" s="2"/>
      <c r="G8" s="154"/>
      <c r="H8" s="155"/>
      <c r="I8" s="155"/>
      <c r="J8" s="156"/>
    </row>
    <row r="9" spans="1:10" x14ac:dyDescent="0.2">
      <c r="A9" s="3">
        <v>3</v>
      </c>
      <c r="B9" s="13" t="s">
        <v>81</v>
      </c>
      <c r="C9" s="114"/>
      <c r="D9" s="7" t="s">
        <v>45</v>
      </c>
      <c r="E9" s="21">
        <f>2*3*5</f>
        <v>30</v>
      </c>
      <c r="F9" s="4"/>
      <c r="G9" s="159"/>
      <c r="H9" s="160"/>
      <c r="I9" s="160"/>
      <c r="J9" s="161"/>
    </row>
    <row r="10" spans="1:10" s="15" customFormat="1" ht="25.5" x14ac:dyDescent="0.2">
      <c r="A10" s="3"/>
      <c r="B10" s="33" t="s">
        <v>5</v>
      </c>
      <c r="C10" s="116"/>
      <c r="D10" s="62"/>
      <c r="E10" s="45">
        <f>SUM(E5:E9)</f>
        <v>510</v>
      </c>
      <c r="F10" s="11"/>
      <c r="G10" s="48"/>
      <c r="H10" s="48"/>
      <c r="I10" s="48"/>
      <c r="J10" s="48"/>
    </row>
    <row r="11" spans="1:10" x14ac:dyDescent="0.2">
      <c r="A11" s="3"/>
      <c r="B11" s="13"/>
      <c r="C11" s="114"/>
      <c r="D11" s="61"/>
      <c r="E11" s="51"/>
      <c r="F11" s="8"/>
      <c r="G11" s="51"/>
      <c r="H11" s="51"/>
      <c r="I11" s="51"/>
      <c r="J11" s="51"/>
    </row>
    <row r="12" spans="1:10" x14ac:dyDescent="0.2">
      <c r="A12" s="3"/>
      <c r="B12" s="17" t="s">
        <v>7</v>
      </c>
      <c r="C12" s="115"/>
      <c r="D12" s="62"/>
      <c r="E12" s="21"/>
      <c r="F12" s="2"/>
      <c r="G12" s="51"/>
      <c r="H12" s="51"/>
      <c r="I12" s="51"/>
      <c r="J12" s="51"/>
    </row>
    <row r="13" spans="1:10" ht="127.5" x14ac:dyDescent="0.2">
      <c r="A13" s="3">
        <v>4</v>
      </c>
      <c r="B13" s="13" t="s">
        <v>3</v>
      </c>
      <c r="C13" s="114"/>
      <c r="D13" s="7" t="s">
        <v>99</v>
      </c>
      <c r="E13" s="29">
        <f>SUM(E5:E6)*0.05</f>
        <v>24</v>
      </c>
      <c r="F13" s="2"/>
      <c r="G13" s="51"/>
      <c r="H13" s="51"/>
      <c r="I13" s="51"/>
      <c r="J13" s="51"/>
    </row>
    <row r="14" spans="1:10" x14ac:dyDescent="0.2">
      <c r="A14" s="3">
        <v>5</v>
      </c>
      <c r="B14" s="13" t="s">
        <v>82</v>
      </c>
      <c r="C14" s="114"/>
      <c r="D14" s="7" t="s">
        <v>83</v>
      </c>
      <c r="E14" s="21">
        <f>25*2</f>
        <v>50</v>
      </c>
      <c r="F14" s="4"/>
      <c r="G14" s="76" t="s">
        <v>20</v>
      </c>
      <c r="H14" s="76"/>
      <c r="I14" s="76"/>
      <c r="J14" s="76"/>
    </row>
    <row r="15" spans="1:10" ht="25.5" x14ac:dyDescent="0.2">
      <c r="A15" s="3">
        <v>6</v>
      </c>
      <c r="B15" s="13" t="s">
        <v>9</v>
      </c>
      <c r="C15" s="118"/>
      <c r="D15" s="13"/>
      <c r="E15" s="21">
        <v>50</v>
      </c>
      <c r="F15" s="12"/>
      <c r="G15" s="51"/>
      <c r="H15" s="51"/>
      <c r="I15" s="51"/>
      <c r="J15" s="51"/>
    </row>
    <row r="16" spans="1:10" ht="38.25" x14ac:dyDescent="0.2">
      <c r="A16" s="3">
        <v>7</v>
      </c>
      <c r="B16" s="13" t="s">
        <v>27</v>
      </c>
      <c r="C16" s="118"/>
      <c r="D16" s="13"/>
      <c r="E16" s="21">
        <v>120</v>
      </c>
      <c r="F16" s="12"/>
      <c r="G16" s="51"/>
      <c r="H16" s="51"/>
      <c r="I16" s="51"/>
      <c r="J16" s="51"/>
    </row>
    <row r="17" spans="1:10" x14ac:dyDescent="0.2">
      <c r="A17" s="100"/>
      <c r="B17" s="1" t="s">
        <v>13</v>
      </c>
      <c r="C17" s="118"/>
      <c r="D17" s="1"/>
      <c r="E17" s="45">
        <f>SUM(E13:E16)</f>
        <v>244</v>
      </c>
      <c r="F17" s="9"/>
      <c r="G17" s="51"/>
      <c r="H17" s="51"/>
      <c r="I17" s="51"/>
      <c r="J17" s="51"/>
    </row>
    <row r="18" spans="1:10" s="15" customFormat="1" x14ac:dyDescent="0.2">
      <c r="A18" s="81"/>
      <c r="B18" s="57" t="s">
        <v>14</v>
      </c>
      <c r="C18" s="115"/>
      <c r="D18" s="162" t="s">
        <v>116</v>
      </c>
      <c r="E18" s="46">
        <f>+E17+E10</f>
        <v>754</v>
      </c>
      <c r="F18" s="99"/>
      <c r="G18" s="48"/>
      <c r="H18" s="48"/>
      <c r="I18" s="48"/>
      <c r="J18" s="48"/>
    </row>
    <row r="19" spans="1:10" s="15" customFormat="1" x14ac:dyDescent="0.2">
      <c r="A19" s="81"/>
      <c r="B19" s="203"/>
      <c r="C19" s="203"/>
      <c r="D19" s="203"/>
      <c r="E19" s="45"/>
      <c r="F19" s="99"/>
      <c r="G19" s="48"/>
      <c r="H19" s="48"/>
      <c r="I19" s="48"/>
      <c r="J19" s="48"/>
    </row>
    <row r="20" spans="1:10" x14ac:dyDescent="0.2">
      <c r="A20" s="88"/>
    </row>
    <row r="22" spans="1:10" x14ac:dyDescent="0.2">
      <c r="B22" s="163"/>
    </row>
    <row r="27" spans="1:10" x14ac:dyDescent="0.2">
      <c r="B27" s="64" t="s">
        <v>29</v>
      </c>
    </row>
  </sheetData>
  <mergeCells count="4">
    <mergeCell ref="B1:D1"/>
    <mergeCell ref="B19:D19"/>
    <mergeCell ref="B2:D2"/>
    <mergeCell ref="G1:J3"/>
  </mergeCells>
  <pageMargins left="0.70866141732283472" right="0.51181102362204722" top="1.0428124999999999" bottom="0.59055118110236227" header="0.31496062992125984" footer="0.31496062992125984"/>
  <pageSetup paperSize="8" scale="80" orientation="portrait" verticalDpi="598" r:id="rId1"/>
  <headerFooter>
    <oddHeader xml:space="preserve">&amp;L&amp;"-,Kursiv"&amp;8Zirkus macht stark / Zirkus für alle e.V.&amp;R&amp;"-,Kursiv"&amp;8 Stand: 21.11.2023
</oddHeader>
    <oddFooter>&amp;L&amp;"-,Kursiv"&amp;8&amp;A&amp;C&amp;"-,Kursiv"&amp;8&amp;Z&amp;F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100" zoomScaleSheetLayoutView="85" workbookViewId="0">
      <selection activeCell="C8" sqref="C8"/>
    </sheetView>
  </sheetViews>
  <sheetFormatPr baseColWidth="10" defaultColWidth="11.42578125" defaultRowHeight="14.25" x14ac:dyDescent="0.2"/>
  <cols>
    <col min="1" max="1" width="4.140625" style="69" customWidth="1"/>
    <col min="2" max="2" width="36.5703125" style="109" customWidth="1"/>
    <col min="3" max="3" width="53" style="123" customWidth="1"/>
    <col min="4" max="4" width="11.85546875" style="68" customWidth="1"/>
    <col min="5" max="5" width="1.140625" style="68" customWidth="1"/>
    <col min="6" max="6" width="11.42578125" style="68"/>
    <col min="7" max="7" width="14.5703125" style="68" customWidth="1"/>
    <col min="8" max="8" width="11.42578125" style="68"/>
    <col min="9" max="9" width="44.140625" style="68" customWidth="1"/>
    <col min="10" max="16384" width="11.42578125" style="68"/>
  </cols>
  <sheetData>
    <row r="1" spans="1:9" ht="18" x14ac:dyDescent="0.2">
      <c r="A1" s="65"/>
      <c r="B1" s="201" t="s">
        <v>139</v>
      </c>
      <c r="C1" s="201"/>
      <c r="D1" s="201"/>
      <c r="E1" s="67"/>
      <c r="F1" s="27"/>
      <c r="G1" s="26"/>
      <c r="H1" s="26"/>
      <c r="I1" s="26"/>
    </row>
    <row r="2" spans="1:9" ht="18" x14ac:dyDescent="0.2">
      <c r="A2" s="65"/>
      <c r="B2" s="201" t="s">
        <v>0</v>
      </c>
      <c r="C2" s="201"/>
      <c r="D2" s="66"/>
      <c r="E2" s="67"/>
      <c r="F2" s="27"/>
      <c r="G2" s="26"/>
      <c r="H2" s="26"/>
      <c r="I2" s="26"/>
    </row>
    <row r="3" spans="1:9" s="14" customFormat="1" ht="12.75" x14ac:dyDescent="0.2">
      <c r="A3" s="81"/>
      <c r="B3" s="60"/>
      <c r="C3" s="61"/>
      <c r="D3" s="51"/>
      <c r="E3" s="129"/>
      <c r="F3" s="27"/>
      <c r="G3" s="27"/>
      <c r="H3" s="26"/>
      <c r="I3" s="26"/>
    </row>
    <row r="4" spans="1:9" s="14" customFormat="1" ht="12.75" x14ac:dyDescent="0.2">
      <c r="A4" s="100"/>
      <c r="B4" s="17" t="s">
        <v>1</v>
      </c>
      <c r="C4" s="62" t="s">
        <v>69</v>
      </c>
      <c r="D4" s="48" t="s">
        <v>2</v>
      </c>
      <c r="E4" s="2"/>
      <c r="F4" s="27"/>
      <c r="G4" s="27"/>
      <c r="H4" s="26"/>
      <c r="I4" s="26"/>
    </row>
    <row r="5" spans="1:9" s="14" customFormat="1" ht="25.5" x14ac:dyDescent="0.2">
      <c r="A5" s="3">
        <v>1</v>
      </c>
      <c r="B5" s="13" t="s">
        <v>48</v>
      </c>
      <c r="C5" s="13" t="s">
        <v>50</v>
      </c>
      <c r="D5" s="43">
        <f>5*3*9*50</f>
        <v>6750</v>
      </c>
      <c r="E5" s="4"/>
      <c r="F5" s="27"/>
      <c r="G5" s="27"/>
      <c r="H5" s="26"/>
      <c r="I5" s="26"/>
    </row>
    <row r="6" spans="1:9" s="14" customFormat="1" ht="12.75" x14ac:dyDescent="0.2">
      <c r="A6" s="3">
        <v>2</v>
      </c>
      <c r="B6" s="13" t="s">
        <v>84</v>
      </c>
      <c r="C6" s="13" t="s">
        <v>51</v>
      </c>
      <c r="D6" s="43">
        <f>5*3*9*30</f>
        <v>4050</v>
      </c>
      <c r="E6" s="4"/>
      <c r="F6" s="51"/>
      <c r="G6" s="51"/>
      <c r="H6" s="51"/>
      <c r="I6" s="51"/>
    </row>
    <row r="7" spans="1:9" s="14" customFormat="1" ht="51" x14ac:dyDescent="0.2">
      <c r="A7" s="3">
        <v>3</v>
      </c>
      <c r="B7" s="13" t="s">
        <v>49</v>
      </c>
      <c r="C7" s="13" t="s">
        <v>85</v>
      </c>
      <c r="D7" s="43">
        <f>2*12*30</f>
        <v>720</v>
      </c>
      <c r="E7" s="4"/>
      <c r="F7" s="51"/>
      <c r="G7" s="51"/>
      <c r="H7" s="51"/>
      <c r="I7" s="51"/>
    </row>
    <row r="8" spans="1:9" s="14" customFormat="1" ht="267.75" x14ac:dyDescent="0.2">
      <c r="A8" s="3"/>
      <c r="B8" s="13"/>
      <c r="C8" s="13" t="s">
        <v>89</v>
      </c>
      <c r="D8" s="43"/>
      <c r="E8" s="8"/>
      <c r="F8" s="48"/>
      <c r="G8" s="48"/>
      <c r="H8" s="51"/>
      <c r="I8" s="51"/>
    </row>
    <row r="9" spans="1:9" s="14" customFormat="1" ht="12.75" x14ac:dyDescent="0.2">
      <c r="A9" s="3"/>
      <c r="B9" s="17" t="s">
        <v>4</v>
      </c>
      <c r="C9" s="62"/>
      <c r="D9" s="43"/>
      <c r="E9" s="2"/>
      <c r="F9" s="51"/>
      <c r="G9" s="51"/>
      <c r="H9" s="51"/>
      <c r="I9" s="51"/>
    </row>
    <row r="10" spans="1:9" s="14" customFormat="1" ht="38.25" x14ac:dyDescent="0.2">
      <c r="A10" s="3">
        <v>4</v>
      </c>
      <c r="B10" s="13" t="s">
        <v>91</v>
      </c>
      <c r="C10" s="13" t="s">
        <v>86</v>
      </c>
      <c r="D10" s="43">
        <f>6*26*5+2*25*5</f>
        <v>1030</v>
      </c>
      <c r="E10" s="4"/>
      <c r="F10" s="51"/>
      <c r="G10" s="51"/>
      <c r="H10" s="51"/>
      <c r="I10" s="51"/>
    </row>
    <row r="11" spans="1:9" s="15" customFormat="1" ht="25.5" x14ac:dyDescent="0.2">
      <c r="A11" s="3"/>
      <c r="B11" s="33" t="s">
        <v>5</v>
      </c>
      <c r="C11" s="62"/>
      <c r="D11" s="35">
        <f>SUM(D5:D10)</f>
        <v>12550</v>
      </c>
      <c r="E11" s="11"/>
      <c r="F11" s="179" t="s">
        <v>128</v>
      </c>
      <c r="G11" s="20"/>
      <c r="H11" s="20"/>
      <c r="I11" s="48"/>
    </row>
    <row r="12" spans="1:9" s="74" customFormat="1" ht="12.75" x14ac:dyDescent="0.2">
      <c r="A12" s="70"/>
      <c r="B12" s="17" t="s">
        <v>7</v>
      </c>
      <c r="C12" s="62"/>
      <c r="D12" s="71"/>
      <c r="E12" s="72"/>
      <c r="F12" s="73"/>
      <c r="G12" s="73"/>
      <c r="H12" s="73"/>
      <c r="I12" s="73"/>
    </row>
    <row r="13" spans="1:9" s="74" customFormat="1" ht="76.5" x14ac:dyDescent="0.2">
      <c r="A13" s="3">
        <v>5</v>
      </c>
      <c r="B13" s="13" t="s">
        <v>3</v>
      </c>
      <c r="C13" s="7" t="s">
        <v>99</v>
      </c>
      <c r="D13" s="75">
        <f>SUM(D5:D7)*0.05</f>
        <v>576</v>
      </c>
      <c r="E13" s="72"/>
      <c r="F13" s="73"/>
      <c r="G13" s="73"/>
      <c r="H13" s="73"/>
      <c r="I13" s="73"/>
    </row>
    <row r="14" spans="1:9" s="14" customFormat="1" ht="25.5" x14ac:dyDescent="0.2">
      <c r="A14" s="3">
        <v>6</v>
      </c>
      <c r="B14" s="13" t="s">
        <v>119</v>
      </c>
      <c r="C14" s="13" t="s">
        <v>52</v>
      </c>
      <c r="D14" s="43">
        <v>6600</v>
      </c>
      <c r="E14" s="4"/>
      <c r="F14" s="21"/>
      <c r="G14" s="51"/>
      <c r="H14" s="51"/>
      <c r="I14" s="51"/>
    </row>
    <row r="15" spans="1:9" s="14" customFormat="1" ht="76.5" x14ac:dyDescent="0.25">
      <c r="A15" s="3">
        <v>7</v>
      </c>
      <c r="B15" s="13" t="s">
        <v>38</v>
      </c>
      <c r="C15" s="13" t="s">
        <v>105</v>
      </c>
      <c r="D15" s="35">
        <v>4500</v>
      </c>
      <c r="E15" s="4"/>
      <c r="F15" s="166" t="s">
        <v>20</v>
      </c>
      <c r="G15" s="167"/>
      <c r="H15" s="167"/>
      <c r="I15" s="102"/>
    </row>
    <row r="16" spans="1:9" s="14" customFormat="1" ht="38.25" x14ac:dyDescent="0.2">
      <c r="A16" s="3">
        <v>8</v>
      </c>
      <c r="B16" s="13" t="s">
        <v>21</v>
      </c>
      <c r="C16" s="13" t="s">
        <v>65</v>
      </c>
      <c r="D16" s="43">
        <f>2.5*12*10</f>
        <v>300</v>
      </c>
      <c r="E16" s="12"/>
      <c r="F16" s="77"/>
      <c r="G16" s="78"/>
      <c r="H16" s="27"/>
      <c r="I16" s="79"/>
    </row>
    <row r="17" spans="1:10" s="14" customFormat="1" ht="38.25" x14ac:dyDescent="0.2">
      <c r="A17" s="3">
        <v>9</v>
      </c>
      <c r="B17" s="13" t="s">
        <v>76</v>
      </c>
      <c r="C17" s="13" t="s">
        <v>77</v>
      </c>
      <c r="D17" s="43">
        <f>200*0.2</f>
        <v>40</v>
      </c>
      <c r="E17" s="4"/>
      <c r="F17" s="51"/>
      <c r="G17" s="80"/>
      <c r="H17" s="51"/>
      <c r="I17" s="51"/>
    </row>
    <row r="18" spans="1:10" s="14" customFormat="1" ht="25.5" x14ac:dyDescent="0.2">
      <c r="A18" s="3">
        <v>10</v>
      </c>
      <c r="B18" s="13" t="s">
        <v>39</v>
      </c>
      <c r="C18" s="13" t="s">
        <v>77</v>
      </c>
      <c r="D18" s="43">
        <v>4000</v>
      </c>
      <c r="E18" s="4"/>
      <c r="F18" s="43"/>
      <c r="G18" s="51"/>
      <c r="H18" s="51"/>
      <c r="I18" s="51"/>
    </row>
    <row r="19" spans="1:10" s="14" customFormat="1" ht="51" x14ac:dyDescent="0.2">
      <c r="A19" s="3">
        <v>11</v>
      </c>
      <c r="B19" s="13" t="s">
        <v>9</v>
      </c>
      <c r="C19" s="13" t="s">
        <v>87</v>
      </c>
      <c r="D19" s="21">
        <v>50</v>
      </c>
      <c r="E19" s="12"/>
      <c r="F19" s="51"/>
      <c r="G19" s="51"/>
      <c r="H19" s="51"/>
      <c r="I19" s="51"/>
    </row>
    <row r="20" spans="1:10" s="14" customFormat="1" ht="102" x14ac:dyDescent="0.2">
      <c r="A20" s="3">
        <v>12</v>
      </c>
      <c r="B20" s="13" t="s">
        <v>27</v>
      </c>
      <c r="C20" s="13" t="s">
        <v>68</v>
      </c>
      <c r="D20" s="21">
        <f>6*100</f>
        <v>600</v>
      </c>
      <c r="E20" s="12"/>
      <c r="F20" s="51"/>
      <c r="G20" s="51"/>
      <c r="H20" s="51"/>
      <c r="I20" s="51"/>
    </row>
    <row r="21" spans="1:10" s="14" customFormat="1" ht="12.75" x14ac:dyDescent="0.2">
      <c r="A21" s="3">
        <v>13</v>
      </c>
      <c r="B21" s="13" t="s">
        <v>12</v>
      </c>
      <c r="C21" s="13"/>
      <c r="D21" s="21">
        <v>10</v>
      </c>
      <c r="E21" s="12"/>
      <c r="F21" s="43"/>
      <c r="G21" s="43"/>
      <c r="H21" s="43"/>
      <c r="I21" s="51"/>
    </row>
    <row r="22" spans="1:10" s="15" customFormat="1" ht="12.75" x14ac:dyDescent="0.2">
      <c r="A22" s="81"/>
      <c r="B22" s="59"/>
      <c r="C22" s="13"/>
      <c r="D22" s="21"/>
      <c r="E22" s="12"/>
      <c r="F22" s="43"/>
      <c r="G22" s="202"/>
      <c r="H22" s="202"/>
      <c r="I22" s="202"/>
      <c r="J22" s="14"/>
    </row>
    <row r="23" spans="1:10" s="15" customFormat="1" ht="25.5" x14ac:dyDescent="0.2">
      <c r="A23" s="81"/>
      <c r="B23" s="17" t="s">
        <v>129</v>
      </c>
      <c r="C23" s="1"/>
      <c r="D23" s="45">
        <f>SUM(D13:D22)</f>
        <v>16676</v>
      </c>
      <c r="E23" s="82"/>
      <c r="F23" s="46" t="s">
        <v>127</v>
      </c>
      <c r="G23" s="20"/>
      <c r="H23" s="20"/>
      <c r="I23" s="48"/>
    </row>
    <row r="24" spans="1:10" s="15" customFormat="1" ht="51" x14ac:dyDescent="0.2">
      <c r="A24" s="81"/>
      <c r="B24" s="57" t="s">
        <v>14</v>
      </c>
      <c r="C24" s="1" t="s">
        <v>15</v>
      </c>
      <c r="D24" s="45">
        <f>+D23+D11</f>
        <v>29226</v>
      </c>
      <c r="E24" s="82"/>
      <c r="F24" s="45"/>
      <c r="G24" s="48"/>
      <c r="H24" s="48"/>
      <c r="I24" s="83"/>
    </row>
    <row r="25" spans="1:10" s="85" customFormat="1" ht="12.75" x14ac:dyDescent="0.2">
      <c r="A25" s="84"/>
      <c r="B25" s="13" t="s">
        <v>24</v>
      </c>
      <c r="C25" s="120">
        <v>7.0000000000000007E-2</v>
      </c>
      <c r="D25" s="35">
        <f>+D24*C25</f>
        <v>2045.8200000000002</v>
      </c>
      <c r="E25" s="8"/>
      <c r="F25" s="6"/>
      <c r="G25" s="6"/>
      <c r="H25" s="6"/>
      <c r="I25" s="6"/>
    </row>
    <row r="26" spans="1:10" s="16" customFormat="1" ht="12.75" x14ac:dyDescent="0.2">
      <c r="A26" s="86"/>
      <c r="B26" s="1" t="s">
        <v>17</v>
      </c>
      <c r="C26" s="121">
        <f>+D25+D24</f>
        <v>31271.82</v>
      </c>
      <c r="D26" s="45">
        <f>ROUND(C26,-1)</f>
        <v>31270</v>
      </c>
      <c r="E26" s="82"/>
      <c r="F26" s="34"/>
      <c r="G26" s="34"/>
      <c r="H26" s="34"/>
      <c r="I26" s="34"/>
    </row>
    <row r="27" spans="1:10" s="14" customFormat="1" ht="12.75" x14ac:dyDescent="0.2">
      <c r="A27" s="81"/>
      <c r="B27" s="61"/>
      <c r="C27" s="124"/>
      <c r="D27" s="87"/>
      <c r="E27" s="12"/>
      <c r="F27" s="51"/>
      <c r="G27" s="51"/>
      <c r="H27" s="51"/>
      <c r="I27" s="51"/>
    </row>
    <row r="28" spans="1:10" s="14" customFormat="1" ht="12.75" x14ac:dyDescent="0.2">
      <c r="A28" s="88"/>
      <c r="B28" s="64"/>
      <c r="C28" s="122"/>
    </row>
  </sheetData>
  <mergeCells count="3">
    <mergeCell ref="B1:D1"/>
    <mergeCell ref="B2:C2"/>
    <mergeCell ref="G22:I22"/>
  </mergeCells>
  <pageMargins left="0.70866141732283472" right="0.31496062992125984" top="0.59055118110236227" bottom="0.59055118110236227" header="0.31496062992125984" footer="0.31496062992125984"/>
  <pageSetup paperSize="8" scale="44" orientation="portrait" verticalDpi="598" r:id="rId1"/>
  <headerFooter>
    <oddHeader>&amp;L&amp;"-,Kursiv"&amp;8Zirkus macht stark / Zirkus für alle e.V.&amp;R&amp;"-,Kursiv"&amp;8 Stand: 20.12.2023</oddHeader>
    <oddFooter>&amp;L&amp;"-,Kursiv"&amp;8&amp;A&amp;C&amp;"-,Kursiv"&amp;8&amp;Z&amp;F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zoomScaleSheetLayoutView="100" workbookViewId="0">
      <selection activeCell="B2" sqref="B2:D2"/>
    </sheetView>
  </sheetViews>
  <sheetFormatPr baseColWidth="10" defaultColWidth="11.42578125" defaultRowHeight="12.75" x14ac:dyDescent="0.2"/>
  <cols>
    <col min="1" max="1" width="4.140625" style="56" customWidth="1"/>
    <col min="2" max="2" width="44.5703125" style="14" customWidth="1"/>
    <col min="3" max="3" width="51.85546875" style="85" customWidth="1"/>
    <col min="4" max="4" width="12.85546875" style="14" customWidth="1"/>
    <col min="5" max="5" width="1.85546875" style="14" customWidth="1"/>
    <col min="6" max="6" width="11.42578125" style="56"/>
    <col min="7" max="8" width="11.42578125" style="14"/>
    <col min="9" max="9" width="13.5703125" style="14" customWidth="1"/>
    <col min="10" max="16384" width="11.42578125" style="14"/>
  </cols>
  <sheetData>
    <row r="1" spans="1:9" x14ac:dyDescent="0.2">
      <c r="A1" s="53"/>
      <c r="B1" s="218" t="s">
        <v>140</v>
      </c>
      <c r="C1" s="218"/>
      <c r="D1" s="218"/>
      <c r="E1" s="130"/>
      <c r="F1" s="78"/>
      <c r="G1" s="27"/>
      <c r="H1" s="27"/>
      <c r="I1" s="26"/>
    </row>
    <row r="2" spans="1:9" s="15" customFormat="1" x14ac:dyDescent="0.2">
      <c r="A2" s="53"/>
      <c r="B2" s="204" t="s">
        <v>0</v>
      </c>
      <c r="C2" s="216"/>
      <c r="D2" s="217"/>
      <c r="E2" s="130"/>
      <c r="F2" s="78"/>
      <c r="G2" s="27"/>
      <c r="H2" s="27"/>
      <c r="I2" s="26"/>
    </row>
    <row r="3" spans="1:9" s="15" customFormat="1" x14ac:dyDescent="0.2">
      <c r="A3" s="81"/>
      <c r="B3" s="44"/>
      <c r="C3" s="6"/>
      <c r="D3" s="51"/>
      <c r="E3" s="129"/>
      <c r="F3" s="180"/>
      <c r="G3" s="26"/>
      <c r="H3" s="26"/>
      <c r="I3" s="26"/>
    </row>
    <row r="4" spans="1:9" x14ac:dyDescent="0.2">
      <c r="A4" s="100"/>
      <c r="B4" s="17" t="s">
        <v>1</v>
      </c>
      <c r="C4" s="34" t="s">
        <v>63</v>
      </c>
      <c r="D4" s="51"/>
      <c r="E4" s="2"/>
      <c r="F4" s="181"/>
      <c r="G4" s="26"/>
      <c r="H4" s="26"/>
      <c r="I4" s="26"/>
    </row>
    <row r="5" spans="1:9" ht="25.5" x14ac:dyDescent="0.2">
      <c r="A5" s="3">
        <v>1</v>
      </c>
      <c r="B5" s="13" t="s">
        <v>40</v>
      </c>
      <c r="C5" s="6" t="s">
        <v>35</v>
      </c>
      <c r="D5" s="21">
        <f>80*40</f>
        <v>3200</v>
      </c>
      <c r="E5" s="4"/>
      <c r="F5" s="181"/>
      <c r="G5" s="26"/>
      <c r="H5" s="26"/>
      <c r="I5" s="26"/>
    </row>
    <row r="6" spans="1:9" x14ac:dyDescent="0.2">
      <c r="A6" s="3">
        <v>2</v>
      </c>
      <c r="B6" s="13" t="s">
        <v>57</v>
      </c>
      <c r="C6" s="6" t="s">
        <v>56</v>
      </c>
      <c r="D6" s="21">
        <f>2*10*350</f>
        <v>7000</v>
      </c>
      <c r="E6" s="4"/>
      <c r="F6" s="42"/>
      <c r="G6" s="51"/>
      <c r="H6" s="51"/>
      <c r="I6" s="51"/>
    </row>
    <row r="7" spans="1:9" ht="140.25" x14ac:dyDescent="0.2">
      <c r="A7" s="3"/>
      <c r="B7" s="5"/>
      <c r="C7" s="32" t="s">
        <v>71</v>
      </c>
      <c r="D7" s="51"/>
      <c r="E7" s="8"/>
      <c r="F7" s="44"/>
      <c r="G7" s="48"/>
      <c r="H7" s="51"/>
      <c r="I7" s="51"/>
    </row>
    <row r="8" spans="1:9" x14ac:dyDescent="0.2">
      <c r="A8" s="3"/>
      <c r="B8" s="1" t="s">
        <v>4</v>
      </c>
      <c r="C8" s="10"/>
      <c r="D8" s="51"/>
      <c r="E8" s="2"/>
      <c r="F8" s="42"/>
      <c r="G8" s="51"/>
      <c r="H8" s="51"/>
      <c r="I8" s="51"/>
    </row>
    <row r="9" spans="1:9" ht="25.5" x14ac:dyDescent="0.2">
      <c r="A9" s="3">
        <v>4</v>
      </c>
      <c r="B9" s="13" t="s">
        <v>64</v>
      </c>
      <c r="C9" s="41" t="s">
        <v>112</v>
      </c>
      <c r="D9" s="21">
        <f>2*80*5</f>
        <v>800</v>
      </c>
      <c r="E9" s="4"/>
      <c r="F9" s="42"/>
      <c r="G9" s="51"/>
      <c r="H9" s="51"/>
      <c r="I9" s="51"/>
    </row>
    <row r="10" spans="1:9" s="15" customFormat="1" ht="25.5" x14ac:dyDescent="0.2">
      <c r="A10" s="3"/>
      <c r="B10" s="33" t="s">
        <v>5</v>
      </c>
      <c r="C10" s="10"/>
      <c r="D10" s="35">
        <f>SUM(D5:D9)</f>
        <v>11000</v>
      </c>
      <c r="E10" s="11"/>
      <c r="F10" s="179" t="s">
        <v>128</v>
      </c>
      <c r="G10" s="20"/>
      <c r="H10" s="20"/>
      <c r="I10" s="48"/>
    </row>
    <row r="11" spans="1:9" x14ac:dyDescent="0.2">
      <c r="A11" s="3"/>
      <c r="B11" s="5"/>
      <c r="C11" s="6"/>
      <c r="D11" s="51"/>
      <c r="E11" s="8"/>
      <c r="F11" s="42"/>
      <c r="G11" s="51"/>
      <c r="H11" s="51"/>
      <c r="I11" s="51"/>
    </row>
    <row r="12" spans="1:9" x14ac:dyDescent="0.2">
      <c r="A12" s="3"/>
      <c r="B12" s="17" t="s">
        <v>7</v>
      </c>
      <c r="C12" s="10"/>
      <c r="D12" s="21"/>
      <c r="E12" s="2"/>
      <c r="F12" s="42"/>
      <c r="G12" s="51"/>
      <c r="H12" s="51"/>
      <c r="I12" s="51"/>
    </row>
    <row r="13" spans="1:9" ht="76.5" x14ac:dyDescent="0.2">
      <c r="A13" s="3">
        <v>5</v>
      </c>
      <c r="B13" s="13" t="s">
        <v>3</v>
      </c>
      <c r="C13" s="7" t="s">
        <v>99</v>
      </c>
      <c r="D13" s="21">
        <f>SUM(D5:D6)*0.05</f>
        <v>510</v>
      </c>
      <c r="E13" s="2"/>
      <c r="F13" s="42"/>
      <c r="G13" s="51"/>
      <c r="H13" s="51"/>
      <c r="I13" s="51"/>
    </row>
    <row r="14" spans="1:9" ht="25.5" x14ac:dyDescent="0.2">
      <c r="A14" s="3">
        <v>6</v>
      </c>
      <c r="B14" s="13" t="s">
        <v>120</v>
      </c>
      <c r="C14" s="36" t="s">
        <v>41</v>
      </c>
      <c r="D14" s="21">
        <f>25*10*33</f>
        <v>8250</v>
      </c>
      <c r="E14" s="4"/>
      <c r="F14" s="182"/>
      <c r="G14" s="51"/>
      <c r="H14" s="51"/>
      <c r="I14" s="51"/>
    </row>
    <row r="15" spans="1:9" ht="89.25" x14ac:dyDescent="0.2">
      <c r="A15" s="3">
        <v>7</v>
      </c>
      <c r="B15" s="13" t="s">
        <v>38</v>
      </c>
      <c r="C15" s="36" t="s">
        <v>106</v>
      </c>
      <c r="D15" s="21">
        <f>25*10*12*1.5</f>
        <v>4500</v>
      </c>
      <c r="E15" s="4"/>
      <c r="F15" s="125" t="s">
        <v>20</v>
      </c>
      <c r="G15" s="126"/>
      <c r="H15" s="127"/>
      <c r="I15" s="51"/>
    </row>
    <row r="16" spans="1:9" ht="38.25" x14ac:dyDescent="0.2">
      <c r="A16" s="3">
        <v>8</v>
      </c>
      <c r="B16" s="5" t="s">
        <v>21</v>
      </c>
      <c r="C16" s="36" t="s">
        <v>65</v>
      </c>
      <c r="D16" s="21">
        <f>10*8*12.5</f>
        <v>1000</v>
      </c>
      <c r="E16" s="4"/>
      <c r="F16" s="183"/>
      <c r="G16" s="51"/>
      <c r="H16" s="51"/>
      <c r="I16" s="51"/>
    </row>
    <row r="17" spans="1:9" ht="76.5" x14ac:dyDescent="0.2">
      <c r="A17" s="3">
        <v>9</v>
      </c>
      <c r="B17" s="13" t="s">
        <v>60</v>
      </c>
      <c r="C17" s="36" t="s">
        <v>66</v>
      </c>
      <c r="D17" s="21">
        <f>2*2*100</f>
        <v>400</v>
      </c>
      <c r="E17" s="4"/>
      <c r="F17" s="42"/>
      <c r="G17" s="55"/>
      <c r="H17" s="51"/>
      <c r="I17" s="51"/>
    </row>
    <row r="18" spans="1:9" ht="63.75" x14ac:dyDescent="0.2">
      <c r="A18" s="3">
        <v>10</v>
      </c>
      <c r="B18" s="13" t="s">
        <v>58</v>
      </c>
      <c r="C18" s="36" t="s">
        <v>61</v>
      </c>
      <c r="D18" s="21">
        <f>25*2*50</f>
        <v>2500</v>
      </c>
      <c r="E18" s="12"/>
      <c r="F18" s="183"/>
      <c r="G18" s="51"/>
      <c r="H18" s="51"/>
      <c r="I18" s="51"/>
    </row>
    <row r="19" spans="1:9" ht="76.5" x14ac:dyDescent="0.2">
      <c r="A19" s="3">
        <v>11</v>
      </c>
      <c r="B19" s="5" t="s">
        <v>9</v>
      </c>
      <c r="C19" s="32" t="s">
        <v>67</v>
      </c>
      <c r="D19" s="21">
        <v>150</v>
      </c>
      <c r="E19" s="12"/>
      <c r="F19" s="182"/>
      <c r="G19" s="51"/>
      <c r="H19" s="51"/>
      <c r="I19" s="51"/>
    </row>
    <row r="20" spans="1:9" ht="102" x14ac:dyDescent="0.2">
      <c r="A20" s="3">
        <v>12</v>
      </c>
      <c r="B20" s="5" t="s">
        <v>59</v>
      </c>
      <c r="C20" s="32" t="s">
        <v>68</v>
      </c>
      <c r="D20" s="21">
        <f>25*16</f>
        <v>400</v>
      </c>
      <c r="E20" s="12"/>
      <c r="F20" s="42"/>
      <c r="G20" s="51"/>
      <c r="H20" s="51"/>
      <c r="I20" s="51"/>
    </row>
    <row r="21" spans="1:9" ht="63.75" x14ac:dyDescent="0.2">
      <c r="A21" s="3">
        <v>13</v>
      </c>
      <c r="B21" s="5" t="s">
        <v>11</v>
      </c>
      <c r="C21" s="36" t="s">
        <v>62</v>
      </c>
      <c r="D21" s="21">
        <f>200*0.2</f>
        <v>40</v>
      </c>
      <c r="E21" s="12"/>
      <c r="F21" s="42"/>
      <c r="G21" s="51"/>
      <c r="H21" s="51"/>
      <c r="I21" s="51"/>
    </row>
    <row r="22" spans="1:9" x14ac:dyDescent="0.2">
      <c r="A22" s="3">
        <v>14</v>
      </c>
      <c r="B22" s="5" t="s">
        <v>36</v>
      </c>
      <c r="C22" s="34"/>
      <c r="D22" s="21">
        <v>10</v>
      </c>
      <c r="E22" s="12"/>
      <c r="F22" s="183"/>
      <c r="G22" s="219"/>
      <c r="H22" s="219"/>
      <c r="I22" s="219"/>
    </row>
    <row r="23" spans="1:9" s="15" customFormat="1" ht="25.5" x14ac:dyDescent="0.25">
      <c r="A23" s="81"/>
      <c r="B23" s="17" t="s">
        <v>129</v>
      </c>
      <c r="C23" s="34"/>
      <c r="D23" s="45">
        <f>SUM(D13:D22)</f>
        <v>17760</v>
      </c>
      <c r="E23" s="12"/>
      <c r="F23" s="184" t="s">
        <v>128</v>
      </c>
      <c r="G23" s="165"/>
      <c r="H23" s="165"/>
      <c r="I23" s="102"/>
    </row>
    <row r="24" spans="1:9" s="15" customFormat="1" ht="51" x14ac:dyDescent="0.2">
      <c r="A24" s="81"/>
      <c r="B24" s="39" t="s">
        <v>14</v>
      </c>
      <c r="C24" s="47" t="s">
        <v>15</v>
      </c>
      <c r="D24" s="45">
        <f>+D23+D10</f>
        <v>28760</v>
      </c>
      <c r="E24" s="12"/>
      <c r="F24" s="185"/>
      <c r="G24" s="48"/>
      <c r="H24" s="48"/>
      <c r="I24" s="48"/>
    </row>
    <row r="25" spans="1:9" s="16" customFormat="1" x14ac:dyDescent="0.2">
      <c r="A25" s="86"/>
      <c r="B25" s="1" t="s">
        <v>16</v>
      </c>
      <c r="C25" s="132">
        <v>7.0000000000000007E-2</v>
      </c>
      <c r="D25" s="35">
        <f>+D24*C25</f>
        <v>2013.2000000000003</v>
      </c>
      <c r="E25" s="12"/>
      <c r="F25" s="186"/>
      <c r="G25" s="6"/>
      <c r="H25" s="34"/>
      <c r="I25" s="34"/>
    </row>
    <row r="26" spans="1:9" s="16" customFormat="1" x14ac:dyDescent="0.2">
      <c r="A26" s="86"/>
      <c r="B26" s="1" t="s">
        <v>17</v>
      </c>
      <c r="C26" s="133">
        <f>SUM(D24:D25)</f>
        <v>30773.200000000001</v>
      </c>
      <c r="D26" s="45">
        <f>ROUND(C26,-1)</f>
        <v>30770</v>
      </c>
      <c r="E26" s="12"/>
      <c r="F26" s="44"/>
      <c r="G26" s="48"/>
      <c r="H26" s="34"/>
      <c r="I26" s="34"/>
    </row>
    <row r="27" spans="1:9" x14ac:dyDescent="0.2">
      <c r="A27" s="100"/>
      <c r="B27" s="6"/>
      <c r="C27" s="49"/>
      <c r="D27" s="50"/>
      <c r="E27" s="12"/>
      <c r="F27" s="44"/>
      <c r="G27" s="48"/>
      <c r="H27" s="51"/>
      <c r="I27" s="51"/>
    </row>
    <row r="28" spans="1:9" x14ac:dyDescent="0.2">
      <c r="A28" s="81"/>
      <c r="B28" s="48"/>
      <c r="C28" s="49"/>
      <c r="D28" s="52"/>
      <c r="E28" s="12"/>
      <c r="F28" s="42"/>
      <c r="G28" s="51"/>
      <c r="H28" s="51"/>
      <c r="I28" s="51"/>
    </row>
  </sheetData>
  <mergeCells count="3">
    <mergeCell ref="B1:D1"/>
    <mergeCell ref="G22:I22"/>
    <mergeCell ref="B2:D2"/>
  </mergeCells>
  <pageMargins left="0.7" right="0.7" top="0.75" bottom="0.75" header="0.3" footer="0.3"/>
  <pageSetup paperSize="8" scale="57" orientation="portrait" verticalDpi="598" r:id="rId1"/>
  <headerFooter>
    <oddHeader xml:space="preserve">&amp;L&amp;"-,Kursiv"&amp;8Zirkus macht stark / Zirkus für alle e.V.
 Stand: 21.11.2023
&amp;R&amp;"-,Kursiv"&amp;8
</oddHeader>
    <oddFooter>&amp;L&amp;"-,Kursiv"&amp;8&amp;A&amp;C&amp;"-,Kursiv"&amp;8&amp;Z&amp;F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zoomScale="115" zoomScaleNormal="115" workbookViewId="0">
      <selection activeCell="C36" sqref="C36"/>
    </sheetView>
  </sheetViews>
  <sheetFormatPr baseColWidth="10" defaultColWidth="11.42578125" defaultRowHeight="12.75" x14ac:dyDescent="0.2"/>
  <cols>
    <col min="1" max="1" width="3.140625" style="56" customWidth="1"/>
    <col min="2" max="2" width="44.5703125" style="64" customWidth="1"/>
    <col min="3" max="3" width="43.5703125" style="64" customWidth="1"/>
    <col min="4" max="4" width="12.85546875" style="14" customWidth="1"/>
    <col min="5" max="5" width="1.140625" style="14" customWidth="1"/>
    <col min="6" max="6" width="25.85546875" style="14" customWidth="1"/>
    <col min="7" max="8" width="11.42578125" style="14"/>
    <col min="9" max="9" width="14" style="14" customWidth="1"/>
    <col min="10" max="16384" width="11.42578125" style="14"/>
  </cols>
  <sheetData>
    <row r="1" spans="1:9" s="15" customFormat="1" x14ac:dyDescent="0.2">
      <c r="A1" s="53"/>
      <c r="B1" s="204" t="s">
        <v>141</v>
      </c>
      <c r="C1" s="216"/>
      <c r="D1" s="217"/>
      <c r="E1" s="53"/>
      <c r="F1" s="23" t="s">
        <v>124</v>
      </c>
      <c r="G1" s="19"/>
      <c r="H1" s="19"/>
      <c r="I1" s="51"/>
    </row>
    <row r="2" spans="1:9" s="15" customFormat="1" x14ac:dyDescent="0.2">
      <c r="A2" s="53"/>
      <c r="B2" s="204" t="s">
        <v>0</v>
      </c>
      <c r="C2" s="216"/>
      <c r="D2" s="217"/>
      <c r="E2" s="53"/>
      <c r="F2" s="19"/>
      <c r="G2" s="19"/>
      <c r="H2" s="19"/>
      <c r="I2" s="51"/>
    </row>
    <row r="3" spans="1:9" x14ac:dyDescent="0.2">
      <c r="A3" s="81"/>
      <c r="B3" s="60"/>
      <c r="C3" s="59"/>
      <c r="D3" s="51"/>
      <c r="E3" s="129"/>
      <c r="F3" s="51"/>
      <c r="G3" s="51"/>
      <c r="H3" s="51"/>
      <c r="I3" s="51"/>
    </row>
    <row r="4" spans="1:9" x14ac:dyDescent="0.2">
      <c r="A4" s="100"/>
      <c r="B4" s="17" t="s">
        <v>1</v>
      </c>
      <c r="C4" s="60" t="s">
        <v>69</v>
      </c>
      <c r="D4" s="51"/>
      <c r="E4" s="2"/>
      <c r="F4" s="51"/>
      <c r="G4" s="51"/>
      <c r="H4" s="51"/>
      <c r="I4" s="51"/>
    </row>
    <row r="5" spans="1:9" ht="25.5" x14ac:dyDescent="0.2">
      <c r="A5" s="3">
        <v>1</v>
      </c>
      <c r="B5" s="13" t="s">
        <v>42</v>
      </c>
      <c r="C5" s="61" t="s">
        <v>70</v>
      </c>
      <c r="D5" s="21">
        <f>6*50</f>
        <v>300</v>
      </c>
      <c r="E5" s="4"/>
      <c r="F5" s="51"/>
      <c r="G5" s="51"/>
      <c r="H5" s="51"/>
      <c r="I5" s="51"/>
    </row>
    <row r="6" spans="1:9" x14ac:dyDescent="0.2">
      <c r="A6" s="3">
        <v>2</v>
      </c>
      <c r="B6" s="13" t="s">
        <v>57</v>
      </c>
      <c r="C6" s="61" t="s">
        <v>43</v>
      </c>
      <c r="D6" s="21">
        <f>2*350</f>
        <v>700</v>
      </c>
      <c r="E6" s="4"/>
      <c r="F6" s="51"/>
      <c r="G6" s="51"/>
      <c r="H6" s="51"/>
      <c r="I6" s="51"/>
    </row>
    <row r="7" spans="1:9" ht="25.5" x14ac:dyDescent="0.2">
      <c r="A7" s="3"/>
      <c r="B7" s="13"/>
      <c r="C7" s="13" t="s">
        <v>72</v>
      </c>
      <c r="D7" s="51"/>
      <c r="E7" s="8"/>
      <c r="F7" s="51"/>
      <c r="G7" s="51"/>
      <c r="H7" s="51"/>
      <c r="I7" s="51"/>
    </row>
    <row r="8" spans="1:9" x14ac:dyDescent="0.2">
      <c r="A8" s="3"/>
      <c r="B8" s="1" t="s">
        <v>4</v>
      </c>
      <c r="C8" s="61"/>
      <c r="D8" s="51"/>
      <c r="E8" s="8"/>
      <c r="F8" s="51"/>
      <c r="G8" s="51"/>
      <c r="H8" s="51"/>
      <c r="I8" s="51"/>
    </row>
    <row r="9" spans="1:9" x14ac:dyDescent="0.2">
      <c r="A9" s="3">
        <v>4</v>
      </c>
      <c r="B9" s="13" t="s">
        <v>73</v>
      </c>
      <c r="C9" s="61" t="s">
        <v>74</v>
      </c>
      <c r="D9" s="21">
        <f>2*6*5</f>
        <v>60</v>
      </c>
      <c r="E9" s="8"/>
      <c r="F9" s="51"/>
      <c r="G9" s="51"/>
      <c r="H9" s="51"/>
      <c r="I9" s="51"/>
    </row>
    <row r="10" spans="1:9" s="15" customFormat="1" ht="25.5" x14ac:dyDescent="0.25">
      <c r="A10" s="3"/>
      <c r="B10" s="33" t="s">
        <v>5</v>
      </c>
      <c r="C10" s="62"/>
      <c r="D10" s="35">
        <f>SUM(D5:D9)</f>
        <v>1060</v>
      </c>
      <c r="E10" s="9"/>
      <c r="F10" s="189"/>
      <c r="G10" s="190"/>
      <c r="H10" s="190"/>
      <c r="I10" s="164"/>
    </row>
    <row r="11" spans="1:9" x14ac:dyDescent="0.2">
      <c r="A11" s="3"/>
      <c r="B11" s="13"/>
      <c r="C11" s="61"/>
      <c r="D11" s="51"/>
      <c r="E11" s="8"/>
      <c r="F11" s="42"/>
      <c r="G11" s="51"/>
      <c r="H11" s="51"/>
      <c r="I11" s="51"/>
    </row>
    <row r="12" spans="1:9" x14ac:dyDescent="0.2">
      <c r="A12" s="3"/>
      <c r="B12" s="17" t="s">
        <v>7</v>
      </c>
      <c r="C12" s="62"/>
      <c r="D12" s="21"/>
      <c r="E12" s="2"/>
      <c r="F12" s="42"/>
      <c r="G12" s="51"/>
      <c r="H12" s="51"/>
      <c r="I12" s="51"/>
    </row>
    <row r="13" spans="1:9" x14ac:dyDescent="0.2">
      <c r="A13" s="3">
        <v>5</v>
      </c>
      <c r="B13" s="13" t="s">
        <v>30</v>
      </c>
      <c r="C13" s="61"/>
      <c r="D13" s="54" t="s">
        <v>8</v>
      </c>
      <c r="E13" s="4"/>
      <c r="F13" s="42"/>
      <c r="G13" s="51"/>
      <c r="H13" s="51"/>
      <c r="I13" s="51"/>
    </row>
    <row r="14" spans="1:9" ht="25.5" x14ac:dyDescent="0.2">
      <c r="A14" s="3">
        <v>6</v>
      </c>
      <c r="B14" s="13" t="s">
        <v>31</v>
      </c>
      <c r="C14" s="61"/>
      <c r="D14" s="54" t="s">
        <v>8</v>
      </c>
      <c r="E14" s="4"/>
      <c r="F14" s="42"/>
      <c r="G14" s="51"/>
      <c r="H14" s="51"/>
      <c r="I14" s="51"/>
    </row>
    <row r="15" spans="1:9" x14ac:dyDescent="0.2">
      <c r="A15" s="3">
        <v>5</v>
      </c>
      <c r="B15" s="13" t="s">
        <v>38</v>
      </c>
      <c r="C15" s="13" t="s">
        <v>92</v>
      </c>
      <c r="D15" s="21">
        <f>15*6*1.5</f>
        <v>135</v>
      </c>
      <c r="E15" s="4"/>
      <c r="F15" s="127" t="s">
        <v>20</v>
      </c>
      <c r="G15" s="76"/>
      <c r="H15" s="76"/>
      <c r="I15" s="51"/>
    </row>
    <row r="16" spans="1:9" ht="38.25" x14ac:dyDescent="0.2">
      <c r="A16" s="3">
        <v>6</v>
      </c>
      <c r="B16" s="13" t="s">
        <v>21</v>
      </c>
      <c r="C16" s="13" t="s">
        <v>75</v>
      </c>
      <c r="D16" s="21">
        <f>6*10</f>
        <v>60</v>
      </c>
      <c r="E16" s="4"/>
      <c r="F16" s="42"/>
      <c r="G16" s="51"/>
      <c r="H16" s="51"/>
      <c r="I16" s="51"/>
    </row>
    <row r="17" spans="1:9" ht="25.5" x14ac:dyDescent="0.2">
      <c r="A17" s="3">
        <v>7</v>
      </c>
      <c r="B17" s="13" t="s">
        <v>76</v>
      </c>
      <c r="C17" s="13" t="s">
        <v>77</v>
      </c>
      <c r="D17" s="21">
        <f>1000*0.2</f>
        <v>200</v>
      </c>
      <c r="E17" s="4"/>
      <c r="F17" s="42"/>
      <c r="G17" s="51"/>
      <c r="H17" s="51"/>
      <c r="I17" s="51"/>
    </row>
    <row r="18" spans="1:9" ht="25.5" x14ac:dyDescent="0.2">
      <c r="A18" s="3">
        <v>8</v>
      </c>
      <c r="B18" s="13" t="s">
        <v>58</v>
      </c>
      <c r="C18" s="13" t="s">
        <v>77</v>
      </c>
      <c r="D18" s="21">
        <f>15*20</f>
        <v>300</v>
      </c>
      <c r="E18" s="12"/>
      <c r="F18" s="42"/>
      <c r="G18" s="51"/>
      <c r="H18" s="51"/>
      <c r="I18" s="51"/>
    </row>
    <row r="19" spans="1:9" ht="51" x14ac:dyDescent="0.2">
      <c r="A19" s="3">
        <v>9</v>
      </c>
      <c r="B19" s="13" t="s">
        <v>9</v>
      </c>
      <c r="C19" s="13" t="s">
        <v>32</v>
      </c>
      <c r="D19" s="21">
        <v>50</v>
      </c>
      <c r="E19" s="12"/>
      <c r="F19" s="42"/>
      <c r="G19" s="51"/>
      <c r="H19" s="51"/>
      <c r="I19" s="51"/>
    </row>
    <row r="20" spans="1:9" ht="38.25" x14ac:dyDescent="0.2">
      <c r="A20" s="3">
        <v>10</v>
      </c>
      <c r="B20" s="13" t="s">
        <v>33</v>
      </c>
      <c r="C20" s="13" t="s">
        <v>79</v>
      </c>
      <c r="D20" s="21">
        <v>135</v>
      </c>
      <c r="E20" s="12"/>
      <c r="F20" s="42"/>
      <c r="G20" s="51"/>
      <c r="H20" s="51"/>
      <c r="I20" s="51"/>
    </row>
    <row r="21" spans="1:9" x14ac:dyDescent="0.2">
      <c r="A21" s="3">
        <v>11</v>
      </c>
      <c r="B21" s="13" t="s">
        <v>11</v>
      </c>
      <c r="C21" s="13" t="s">
        <v>44</v>
      </c>
      <c r="D21" s="21">
        <f>50*0.2</f>
        <v>10</v>
      </c>
      <c r="E21" s="12"/>
      <c r="F21" s="42"/>
      <c r="G21" s="51"/>
      <c r="H21" s="51"/>
      <c r="I21" s="51"/>
    </row>
    <row r="22" spans="1:9" s="15" customFormat="1" x14ac:dyDescent="0.2">
      <c r="A22" s="81"/>
      <c r="B22" s="1" t="s">
        <v>13</v>
      </c>
      <c r="C22" s="1"/>
      <c r="D22" s="35">
        <f>SUM(D15:D21)</f>
        <v>890</v>
      </c>
      <c r="E22" s="12"/>
      <c r="F22" s="139"/>
      <c r="G22" s="27"/>
      <c r="H22" s="27"/>
      <c r="I22" s="48"/>
    </row>
    <row r="23" spans="1:9" s="15" customFormat="1" x14ac:dyDescent="0.2">
      <c r="A23" s="81"/>
      <c r="B23" s="57" t="s">
        <v>14</v>
      </c>
      <c r="C23" s="60"/>
      <c r="D23" s="35">
        <f>+D22+D10</f>
        <v>1950</v>
      </c>
      <c r="E23" s="12"/>
      <c r="F23" s="44"/>
      <c r="G23" s="48"/>
      <c r="H23" s="48"/>
      <c r="I23" s="48"/>
    </row>
    <row r="24" spans="1:9" s="15" customFormat="1" x14ac:dyDescent="0.2">
      <c r="A24" s="81"/>
      <c r="B24" s="57"/>
      <c r="C24" s="37" t="s">
        <v>34</v>
      </c>
      <c r="D24" s="38">
        <f>D23/15</f>
        <v>130</v>
      </c>
      <c r="E24" s="12"/>
      <c r="F24" s="48"/>
      <c r="G24" s="48"/>
      <c r="H24" s="48"/>
      <c r="I24" s="48"/>
    </row>
    <row r="25" spans="1:9" s="15" customFormat="1" x14ac:dyDescent="0.2">
      <c r="A25" s="81"/>
      <c r="B25" s="57"/>
      <c r="C25" s="63">
        <f>SUM(D23:D24)</f>
        <v>2080</v>
      </c>
      <c r="D25" s="45"/>
      <c r="E25" s="12"/>
      <c r="F25" s="48"/>
      <c r="G25" s="48"/>
      <c r="H25" s="48"/>
      <c r="I25" s="48"/>
    </row>
  </sheetData>
  <mergeCells count="2">
    <mergeCell ref="B1:D1"/>
    <mergeCell ref="B2:D2"/>
  </mergeCells>
  <pageMargins left="0.70437499999999997" right="0.51181102362204722" top="0.81125000000000003" bottom="0.59055118110236227" header="0.31496062992125984" footer="0.31496062992125984"/>
  <pageSetup paperSize="8" scale="66" orientation="portrait" verticalDpi="598" r:id="rId1"/>
  <headerFooter>
    <oddHeader xml:space="preserve">&amp;L&amp;"-,Kursiv"&amp;8Zirkus macht stark / Zirkus für alle e.V.&amp;R&amp;"-,Kursiv"&amp;8 Stand: 21.11.2023
</oddHeader>
    <oddFooter>&amp;L&amp;"-,Kursiv"&amp;8&amp;A&amp;C&amp;"-,Kursiv"&amp;8&amp;Z&amp;F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abSelected="1" zoomScaleNormal="100" workbookViewId="0">
      <selection activeCell="F41" sqref="F41"/>
    </sheetView>
  </sheetViews>
  <sheetFormatPr baseColWidth="10" defaultRowHeight="15" x14ac:dyDescent="0.25"/>
  <cols>
    <col min="1" max="1" width="3" bestFit="1" customWidth="1"/>
    <col min="2" max="2" width="24.5703125" customWidth="1"/>
    <col min="3" max="3" width="23.5703125" customWidth="1"/>
    <col min="4" max="4" width="8.140625" bestFit="1" customWidth="1"/>
    <col min="5" max="5" width="21.85546875" customWidth="1"/>
    <col min="6" max="6" width="49.42578125" bestFit="1" customWidth="1"/>
  </cols>
  <sheetData>
    <row r="1" spans="1:8" x14ac:dyDescent="0.25">
      <c r="A1" s="204" t="s">
        <v>142</v>
      </c>
      <c r="B1" s="216"/>
      <c r="C1" s="216"/>
      <c r="D1" s="216"/>
      <c r="E1" s="217"/>
      <c r="F1" s="23" t="s">
        <v>123</v>
      </c>
      <c r="G1" s="19"/>
      <c r="H1" s="19"/>
    </row>
    <row r="2" spans="1:8" x14ac:dyDescent="0.25">
      <c r="A2" s="53"/>
      <c r="B2" s="204" t="s">
        <v>0</v>
      </c>
      <c r="C2" s="216"/>
      <c r="D2" s="217"/>
      <c r="E2" s="53"/>
      <c r="F2" s="19"/>
      <c r="G2" s="19"/>
      <c r="H2" s="19"/>
    </row>
    <row r="3" spans="1:8" x14ac:dyDescent="0.25">
      <c r="A3" s="81"/>
      <c r="B3" s="60"/>
      <c r="C3" s="59"/>
      <c r="D3" s="51"/>
      <c r="E3" s="129"/>
      <c r="F3" s="51"/>
      <c r="G3" s="51"/>
      <c r="H3" s="51"/>
    </row>
    <row r="4" spans="1:8" x14ac:dyDescent="0.25">
      <c r="A4" s="100"/>
      <c r="B4" s="17"/>
      <c r="C4" s="60" t="s">
        <v>69</v>
      </c>
      <c r="D4" s="51"/>
      <c r="E4" s="2"/>
      <c r="F4" s="51"/>
      <c r="G4" s="51"/>
      <c r="H4" s="51"/>
    </row>
    <row r="5" spans="1:8" ht="51" x14ac:dyDescent="0.25">
      <c r="A5" s="3">
        <v>1</v>
      </c>
      <c r="B5" s="13" t="s">
        <v>125</v>
      </c>
      <c r="C5" s="61" t="s">
        <v>131</v>
      </c>
      <c r="D5" s="21">
        <f>4*46</f>
        <v>184</v>
      </c>
      <c r="E5" s="4"/>
      <c r="F5" s="51"/>
      <c r="G5" s="51"/>
      <c r="H5" s="51"/>
    </row>
    <row r="6" spans="1:8" ht="51" x14ac:dyDescent="0.25">
      <c r="A6" s="3">
        <v>2</v>
      </c>
      <c r="B6" s="13" t="s">
        <v>126</v>
      </c>
      <c r="C6" s="61" t="s">
        <v>132</v>
      </c>
      <c r="D6" s="21">
        <f>8*46</f>
        <v>368</v>
      </c>
      <c r="E6" s="4"/>
      <c r="F6" s="51"/>
      <c r="G6" s="51"/>
      <c r="H6" s="51"/>
    </row>
    <row r="7" spans="1:8" ht="63.75" x14ac:dyDescent="0.25">
      <c r="A7" s="3"/>
      <c r="C7" s="13" t="s">
        <v>133</v>
      </c>
      <c r="D7" s="51"/>
      <c r="E7" s="8"/>
      <c r="F7" s="13" t="s">
        <v>130</v>
      </c>
      <c r="G7" s="51"/>
      <c r="H7" s="51"/>
    </row>
    <row r="8" spans="1:8" x14ac:dyDescent="0.25">
      <c r="A8" s="81"/>
      <c r="B8" s="1"/>
      <c r="C8" s="1"/>
      <c r="D8" s="35"/>
      <c r="E8" s="12"/>
      <c r="F8" s="139"/>
      <c r="G8" s="27"/>
      <c r="H8" s="27"/>
    </row>
    <row r="9" spans="1:8" x14ac:dyDescent="0.25">
      <c r="A9" s="81"/>
      <c r="B9" s="188" t="s">
        <v>14</v>
      </c>
      <c r="C9" s="60"/>
      <c r="D9" s="35">
        <f>SUM(D5:D6)</f>
        <v>552</v>
      </c>
      <c r="E9" s="12"/>
      <c r="F9" s="44"/>
      <c r="G9" s="48"/>
      <c r="H9" s="48"/>
    </row>
  </sheetData>
  <mergeCells count="2">
    <mergeCell ref="B2:D2"/>
    <mergeCell ref="A1:E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Zirkus-Kurs</vt:lpstr>
      <vt:lpstr>Zirkus-Woche</vt:lpstr>
      <vt:lpstr>Zirkus-Camp</vt:lpstr>
      <vt:lpstr>Zirkus-Workshop</vt:lpstr>
      <vt:lpstr>Zirkus-Workshop-Treffen</vt:lpstr>
      <vt:lpstr>Fortbildung Social Circus</vt:lpstr>
      <vt:lpstr>TuV Workshop </vt:lpstr>
      <vt:lpstr>TuV Treffen</vt:lpstr>
      <vt:lpstr>'Fortbildung Social Circus'!Druckbereich</vt:lpstr>
      <vt:lpstr>'TuV Workshop '!Druckbereich</vt:lpstr>
      <vt:lpstr>'Zirkus-Camp'!Druckbereich</vt:lpstr>
      <vt:lpstr>'Zirkus-Kurs'!Druckbereich</vt:lpstr>
      <vt:lpstr>'Zirkus-Woche'!Druckbereich</vt:lpstr>
      <vt:lpstr>'Zirkus-Workshop'!Druckbereich</vt:lpstr>
      <vt:lpstr>'Zirkus-Workshop-Treffen'!Druckbereich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zms</dc:creator>
  <cp:keywords/>
  <dc:description/>
  <cp:lastModifiedBy>Verwaltung</cp:lastModifiedBy>
  <cp:revision/>
  <cp:lastPrinted>2023-11-22T07:50:04Z</cp:lastPrinted>
  <dcterms:created xsi:type="dcterms:W3CDTF">2017-07-17T06:19:20Z</dcterms:created>
  <dcterms:modified xsi:type="dcterms:W3CDTF">2024-07-10T07:56:00Z</dcterms:modified>
  <cp:category/>
  <cp:contentStatus/>
</cp:coreProperties>
</file>