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tantino\Downloads\"/>
    </mc:Choice>
  </mc:AlternateContent>
  <xr:revisionPtr revIDLastSave="0" documentId="13_ncr:1_{F3A32483-BA7F-4B64-B503-41453EA5FE59}" xr6:coauthVersionLast="47" xr6:coauthVersionMax="47" xr10:uidLastSave="{00000000-0000-0000-0000-000000000000}"/>
  <bookViews>
    <workbookView xWindow="-108" yWindow="-108" windowWidth="23256" windowHeight="12720" xr2:uid="{C4EEF10A-1904-4FEB-AA3F-0B628C74768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6" i="1"/>
  <c r="H15" i="1"/>
  <c r="L15" i="1" s="1"/>
  <c r="B15" i="1"/>
  <c r="F15" i="1" s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F6" i="1"/>
  <c r="B16" i="1" l="1"/>
  <c r="D16" i="1" s="1"/>
  <c r="H16" i="1"/>
  <c r="J16" i="1" s="1"/>
  <c r="H17" i="1" l="1"/>
  <c r="K16" i="1"/>
  <c r="L16" i="1" s="1"/>
  <c r="P16" i="1" s="1"/>
  <c r="B17" i="1"/>
  <c r="C17" i="1" s="1"/>
  <c r="C16" i="1"/>
  <c r="H18" i="1"/>
  <c r="J17" i="1"/>
  <c r="K17" i="1" s="1"/>
  <c r="L17" i="1" s="1"/>
  <c r="P17" i="1" s="1"/>
  <c r="B18" i="1" l="1"/>
  <c r="D18" i="1" s="1"/>
  <c r="D17" i="1"/>
  <c r="E16" i="1"/>
  <c r="F16" i="1" s="1"/>
  <c r="O16" i="1" s="1"/>
  <c r="H19" i="1"/>
  <c r="J18" i="1"/>
  <c r="K18" i="1" s="1"/>
  <c r="L18" i="1" s="1"/>
  <c r="P18" i="1" s="1"/>
  <c r="B19" i="1"/>
  <c r="C18" i="1" l="1"/>
  <c r="E17" i="1"/>
  <c r="F17" i="1" s="1"/>
  <c r="O17" i="1" s="1"/>
  <c r="B20" i="1"/>
  <c r="D19" i="1"/>
  <c r="C19" i="1"/>
  <c r="H20" i="1"/>
  <c r="J19" i="1"/>
  <c r="K19" i="1" s="1"/>
  <c r="L19" i="1" s="1"/>
  <c r="P19" i="1" s="1"/>
  <c r="E18" i="1" l="1"/>
  <c r="F18" i="1" s="1"/>
  <c r="O18" i="1" s="1"/>
  <c r="B21" i="1"/>
  <c r="D20" i="1"/>
  <c r="C20" i="1"/>
  <c r="H21" i="1"/>
  <c r="J20" i="1"/>
  <c r="K20" i="1" s="1"/>
  <c r="E19" i="1" l="1"/>
  <c r="F19" i="1" s="1"/>
  <c r="O19" i="1" s="1"/>
  <c r="L20" i="1"/>
  <c r="P20" i="1" s="1"/>
  <c r="B22" i="1"/>
  <c r="D21" i="1"/>
  <c r="C21" i="1"/>
  <c r="H22" i="1"/>
  <c r="J21" i="1"/>
  <c r="K21" i="1" s="1"/>
  <c r="E20" i="1" l="1"/>
  <c r="F20" i="1" s="1"/>
  <c r="L21" i="1"/>
  <c r="P21" i="1" s="1"/>
  <c r="B23" i="1"/>
  <c r="D22" i="1"/>
  <c r="C22" i="1"/>
  <c r="H23" i="1"/>
  <c r="J22" i="1"/>
  <c r="K22" i="1" s="1"/>
  <c r="M20" i="1" l="1"/>
  <c r="N20" i="1" s="1"/>
  <c r="O20" i="1"/>
  <c r="E21" i="1"/>
  <c r="F21" i="1" s="1"/>
  <c r="O21" i="1" s="1"/>
  <c r="E22" i="1"/>
  <c r="F22" i="1" s="1"/>
  <c r="O22" i="1" s="1"/>
  <c r="L22" i="1"/>
  <c r="P22" i="1" s="1"/>
  <c r="B24" i="1"/>
  <c r="C23" i="1"/>
  <c r="D23" i="1"/>
  <c r="H24" i="1"/>
  <c r="J23" i="1"/>
  <c r="K23" i="1" s="1"/>
  <c r="E23" i="1" l="1"/>
  <c r="F23" i="1" s="1"/>
  <c r="O23" i="1" s="1"/>
  <c r="L23" i="1"/>
  <c r="P23" i="1" s="1"/>
  <c r="B25" i="1"/>
  <c r="D24" i="1"/>
  <c r="C24" i="1"/>
  <c r="H25" i="1"/>
  <c r="J24" i="1"/>
  <c r="K24" i="1" s="1"/>
  <c r="E24" i="1" l="1"/>
  <c r="F24" i="1" s="1"/>
  <c r="O24" i="1" s="1"/>
  <c r="L24" i="1"/>
  <c r="P24" i="1" s="1"/>
  <c r="H26" i="1"/>
  <c r="J25" i="1"/>
  <c r="K25" i="1" s="1"/>
  <c r="B26" i="1"/>
  <c r="C25" i="1"/>
  <c r="D25" i="1"/>
  <c r="E25" i="1" l="1"/>
  <c r="F25" i="1" s="1"/>
  <c r="O25" i="1" s="1"/>
  <c r="L25" i="1"/>
  <c r="P25" i="1" s="1"/>
  <c r="B27" i="1"/>
  <c r="D26" i="1"/>
  <c r="C26" i="1"/>
  <c r="H27" i="1"/>
  <c r="J26" i="1"/>
  <c r="K26" i="1" s="1"/>
  <c r="M25" i="1" l="1"/>
  <c r="N25" i="1" s="1"/>
  <c r="E26" i="1"/>
  <c r="F26" i="1" s="1"/>
  <c r="O26" i="1" s="1"/>
  <c r="L26" i="1"/>
  <c r="P26" i="1" s="1"/>
  <c r="H28" i="1"/>
  <c r="J27" i="1"/>
  <c r="K27" i="1" s="1"/>
  <c r="B28" i="1"/>
  <c r="D27" i="1"/>
  <c r="C27" i="1"/>
  <c r="E27" i="1" l="1"/>
  <c r="F27" i="1" s="1"/>
  <c r="O27" i="1" s="1"/>
  <c r="L27" i="1"/>
  <c r="P27" i="1" s="1"/>
  <c r="B29" i="1"/>
  <c r="D28" i="1"/>
  <c r="C28" i="1"/>
  <c r="H29" i="1"/>
  <c r="J28" i="1"/>
  <c r="K28" i="1" s="1"/>
  <c r="E28" i="1" l="1"/>
  <c r="F28" i="1" s="1"/>
  <c r="O28" i="1" s="1"/>
  <c r="L28" i="1"/>
  <c r="P28" i="1" s="1"/>
  <c r="H30" i="1"/>
  <c r="J29" i="1"/>
  <c r="K29" i="1" s="1"/>
  <c r="B30" i="1"/>
  <c r="D29" i="1"/>
  <c r="C29" i="1"/>
  <c r="E29" i="1" l="1"/>
  <c r="F29" i="1" s="1"/>
  <c r="O29" i="1" s="1"/>
  <c r="L29" i="1"/>
  <c r="P29" i="1" s="1"/>
  <c r="B31" i="1"/>
  <c r="D30" i="1"/>
  <c r="C30" i="1"/>
  <c r="H31" i="1"/>
  <c r="J30" i="1"/>
  <c r="K30" i="1" s="1"/>
  <c r="E30" i="1" l="1"/>
  <c r="F30" i="1" s="1"/>
  <c r="O30" i="1" s="1"/>
  <c r="L30" i="1"/>
  <c r="P30" i="1" s="1"/>
  <c r="H32" i="1"/>
  <c r="J31" i="1"/>
  <c r="K31" i="1" s="1"/>
  <c r="B32" i="1"/>
  <c r="D31" i="1"/>
  <c r="C31" i="1"/>
  <c r="M30" i="1" l="1"/>
  <c r="N30" i="1" s="1"/>
  <c r="E31" i="1"/>
  <c r="F31" i="1" s="1"/>
  <c r="O31" i="1" s="1"/>
  <c r="L31" i="1"/>
  <c r="P31" i="1" s="1"/>
  <c r="B33" i="1"/>
  <c r="D32" i="1"/>
  <c r="C32" i="1"/>
  <c r="H33" i="1"/>
  <c r="J32" i="1"/>
  <c r="K32" i="1" s="1"/>
  <c r="E32" i="1" l="1"/>
  <c r="F32" i="1" s="1"/>
  <c r="O32" i="1" s="1"/>
  <c r="L32" i="1"/>
  <c r="P32" i="1" s="1"/>
  <c r="H34" i="1"/>
  <c r="J33" i="1"/>
  <c r="K33" i="1" s="1"/>
  <c r="B34" i="1"/>
  <c r="C33" i="1"/>
  <c r="D33" i="1"/>
  <c r="E33" i="1" l="1"/>
  <c r="F33" i="1" s="1"/>
  <c r="O33" i="1" s="1"/>
  <c r="L33" i="1"/>
  <c r="P33" i="1" s="1"/>
  <c r="B35" i="1"/>
  <c r="B36" i="1" s="1"/>
  <c r="D34" i="1"/>
  <c r="C34" i="1"/>
  <c r="H35" i="1"/>
  <c r="H36" i="1" s="1"/>
  <c r="J34" i="1"/>
  <c r="K34" i="1" s="1"/>
  <c r="J36" i="1" l="1"/>
  <c r="H37" i="1"/>
  <c r="C36" i="1"/>
  <c r="D36" i="1"/>
  <c r="B37" i="1"/>
  <c r="E34" i="1"/>
  <c r="F34" i="1" s="1"/>
  <c r="O34" i="1" s="1"/>
  <c r="L34" i="1"/>
  <c r="P34" i="1" s="1"/>
  <c r="J35" i="1"/>
  <c r="D35" i="1"/>
  <c r="C35" i="1"/>
  <c r="J37" i="1" l="1"/>
  <c r="H38" i="1"/>
  <c r="B38" i="1"/>
  <c r="C37" i="1"/>
  <c r="D37" i="1"/>
  <c r="E35" i="1"/>
  <c r="K35" i="1"/>
  <c r="J38" i="1" l="1"/>
  <c r="H39" i="1"/>
  <c r="C38" i="1"/>
  <c r="D38" i="1"/>
  <c r="B39" i="1"/>
  <c r="L35" i="1"/>
  <c r="P35" i="1" s="1"/>
  <c r="K36" i="1"/>
  <c r="F35" i="1"/>
  <c r="O35" i="1" s="1"/>
  <c r="E36" i="1"/>
  <c r="M35" i="1" l="1"/>
  <c r="N35" i="1" s="1"/>
  <c r="H40" i="1"/>
  <c r="J39" i="1"/>
  <c r="B40" i="1"/>
  <c r="C39" i="1"/>
  <c r="D39" i="1"/>
  <c r="L36" i="1"/>
  <c r="P36" i="1" s="1"/>
  <c r="K37" i="1"/>
  <c r="F36" i="1"/>
  <c r="O36" i="1" s="1"/>
  <c r="E37" i="1"/>
  <c r="J40" i="1" l="1"/>
  <c r="H41" i="1"/>
  <c r="B41" i="1"/>
  <c r="C40" i="1"/>
  <c r="D40" i="1"/>
  <c r="L37" i="1"/>
  <c r="P37" i="1" s="1"/>
  <c r="K38" i="1"/>
  <c r="F37" i="1"/>
  <c r="O37" i="1" s="1"/>
  <c r="E38" i="1"/>
  <c r="J41" i="1" l="1"/>
  <c r="H42" i="1"/>
  <c r="B42" i="1"/>
  <c r="C41" i="1"/>
  <c r="D41" i="1"/>
  <c r="L38" i="1"/>
  <c r="P38" i="1" s="1"/>
  <c r="K39" i="1"/>
  <c r="F38" i="1"/>
  <c r="O38" i="1" s="1"/>
  <c r="E39" i="1"/>
  <c r="H43" i="1" l="1"/>
  <c r="J42" i="1"/>
  <c r="C42" i="1"/>
  <c r="D42" i="1"/>
  <c r="B43" i="1"/>
  <c r="L39" i="1"/>
  <c r="P39" i="1" s="1"/>
  <c r="K40" i="1"/>
  <c r="F39" i="1"/>
  <c r="O39" i="1" s="1"/>
  <c r="E40" i="1"/>
  <c r="H44" i="1" l="1"/>
  <c r="J43" i="1"/>
  <c r="D43" i="1"/>
  <c r="C43" i="1"/>
  <c r="B44" i="1"/>
  <c r="L40" i="1"/>
  <c r="P40" i="1" s="1"/>
  <c r="K41" i="1"/>
  <c r="F40" i="1"/>
  <c r="O40" i="1" s="1"/>
  <c r="E41" i="1"/>
  <c r="J44" i="1" l="1"/>
  <c r="H45" i="1"/>
  <c r="J45" i="1" s="1"/>
  <c r="M40" i="1"/>
  <c r="N40" i="1" s="1"/>
  <c r="B45" i="1"/>
  <c r="C44" i="1"/>
  <c r="D44" i="1"/>
  <c r="L41" i="1"/>
  <c r="P41" i="1" s="1"/>
  <c r="K42" i="1"/>
  <c r="F41" i="1"/>
  <c r="O41" i="1" s="1"/>
  <c r="E42" i="1"/>
  <c r="C45" i="1" l="1"/>
  <c r="D45" i="1"/>
  <c r="L42" i="1"/>
  <c r="P42" i="1" s="1"/>
  <c r="K43" i="1"/>
  <c r="F42" i="1"/>
  <c r="O42" i="1" s="1"/>
  <c r="E43" i="1"/>
  <c r="L43" i="1" l="1"/>
  <c r="P43" i="1" s="1"/>
  <c r="K44" i="1"/>
  <c r="F43" i="1"/>
  <c r="O43" i="1" s="1"/>
  <c r="E44" i="1"/>
  <c r="L44" i="1" l="1"/>
  <c r="P44" i="1" s="1"/>
  <c r="K45" i="1"/>
  <c r="L45" i="1" s="1"/>
  <c r="F44" i="1"/>
  <c r="O44" i="1" s="1"/>
  <c r="E45" i="1"/>
  <c r="F45" i="1" s="1"/>
  <c r="O45" i="1" s="1"/>
  <c r="I11" i="1" l="1"/>
  <c r="P45" i="1"/>
  <c r="E11" i="1"/>
  <c r="I12" i="1" s="1"/>
  <c r="K12" i="1" s="1"/>
  <c r="M45" i="1"/>
  <c r="N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Costantino</author>
  </authors>
  <commentList>
    <comment ref="H3" authorId="0" shapeId="0" xr:uid="{A9A9805B-56C2-483D-8A5D-D12CDEA776C2}">
      <text>
        <r>
          <rPr>
            <b/>
            <sz val="9"/>
            <color indexed="81"/>
            <rFont val="Tahoma"/>
            <family val="2"/>
          </rPr>
          <t>Capitale iniziale investito</t>
        </r>
      </text>
    </comment>
    <comment ref="H4" authorId="0" shapeId="0" xr:uid="{78C94EF4-5EA9-48AD-BBFD-79E185880F1E}">
      <text>
        <r>
          <rPr>
            <b/>
            <sz val="9"/>
            <color indexed="81"/>
            <rFont val="Tahoma"/>
            <family val="2"/>
          </rPr>
          <t>Ipotesi di rendimento annuo del mercato in cui si investe</t>
        </r>
      </text>
    </comment>
    <comment ref="F5" authorId="0" shapeId="0" xr:uid="{7B200FAE-DC3F-46E7-AEE8-85B5023DDB65}">
      <text>
        <r>
          <rPr>
            <b/>
            <sz val="9"/>
            <color indexed="81"/>
            <rFont val="Tahoma"/>
            <family val="2"/>
          </rPr>
          <t>Commissioni TOTALI del fondo comune che vi è stato venduto</t>
        </r>
      </text>
    </comment>
    <comment ref="J5" authorId="0" shapeId="0" xr:uid="{AA018C9B-9C49-4760-AC77-44EBE4968E86}">
      <text>
        <r>
          <rPr>
            <b/>
            <sz val="9"/>
            <color indexed="81"/>
            <rFont val="Tahoma"/>
            <family val="2"/>
          </rPr>
          <t>TER dell'ETF che potreste usare in sostituzione del fondo</t>
        </r>
      </text>
    </comment>
    <comment ref="F8" authorId="0" shapeId="0" xr:uid="{2C12E50C-2F3F-44EB-AE0F-C63FFB9D4FDC}">
      <text>
        <r>
          <rPr>
            <b/>
            <sz val="9"/>
            <color indexed="81"/>
            <rFont val="Tahoma"/>
            <family val="2"/>
          </rPr>
          <t>Costo della consulenza "Fee Only" che vi viene addebitato sul conto corrente</t>
        </r>
      </text>
    </comment>
    <comment ref="J8" authorId="0" shapeId="0" xr:uid="{E4E66930-6F23-4FEE-B350-3CE86D37AB20}">
      <text>
        <r>
          <rPr>
            <b/>
            <sz val="9"/>
            <color indexed="81"/>
            <rFont val="Tahoma"/>
            <family val="2"/>
          </rPr>
          <t>Costo della parcella del consulente su un portafoglio in soli ETF</t>
        </r>
      </text>
    </comment>
  </commentList>
</comments>
</file>

<file path=xl/sharedStrings.xml><?xml version="1.0" encoding="utf-8"?>
<sst xmlns="http://schemas.openxmlformats.org/spreadsheetml/2006/main" count="43" uniqueCount="32">
  <si>
    <t>Costo consulenza</t>
  </si>
  <si>
    <t>Rimborso commissioni</t>
  </si>
  <si>
    <t>Capitale dopo costi</t>
  </si>
  <si>
    <t>Anno</t>
  </si>
  <si>
    <t>Costo cumulato</t>
  </si>
  <si>
    <t>Costo parcella</t>
  </si>
  <si>
    <t>Sviluppo capitale rivalutato</t>
  </si>
  <si>
    <t>ETF con consulenza a parcella</t>
  </si>
  <si>
    <t xml:space="preserve"> Utili a scadenza:</t>
  </si>
  <si>
    <t>Dopo 5 anni</t>
  </si>
  <si>
    <t>Dopo 10 anni</t>
  </si>
  <si>
    <t>Dopo 15 anni</t>
  </si>
  <si>
    <t>Dopo 20 anni</t>
  </si>
  <si>
    <t>Dopo 25 anni</t>
  </si>
  <si>
    <t>Dopo 30 anni</t>
  </si>
  <si>
    <t>-</t>
  </si>
  <si>
    <t xml:space="preserve"> Capitale investito:</t>
  </si>
  <si>
    <t xml:space="preserve"> Rendimento del mercato:</t>
  </si>
  <si>
    <t>DOPO 30 ANNI:</t>
  </si>
  <si>
    <t xml:space="preserve"> Commissioni del fondo comune</t>
  </si>
  <si>
    <t xml:space="preserve"> Rendimento annuo del fondo</t>
  </si>
  <si>
    <t xml:space="preserve"> - Costo consulenza</t>
  </si>
  <si>
    <t xml:space="preserve"> TER dell'ETF</t>
  </si>
  <si>
    <t xml:space="preserve"> Rendimento annuo dell'ETF</t>
  </si>
  <si>
    <t xml:space="preserve"> - Costo parcella</t>
  </si>
  <si>
    <t>FONDO con rimborso commissioni</t>
  </si>
  <si>
    <t>Calcolo costi e rendimenti di fondi comuni con rimborso commissioni e successivo addebito di "Consulenza Fee Only"</t>
  </si>
  <si>
    <t xml:space="preserve"> Nessun rimborso commissioni</t>
  </si>
  <si>
    <r>
      <t xml:space="preserve"> + Rimborso commissioni fondo </t>
    </r>
    <r>
      <rPr>
        <b/>
        <sz val="11"/>
        <color theme="1"/>
        <rFont val="Calibri"/>
        <family val="2"/>
        <scheme val="minor"/>
      </rPr>
      <t>al 60%</t>
    </r>
  </si>
  <si>
    <r>
      <t xml:space="preserve">  Perdita del fondo</t>
    </r>
    <r>
      <rPr>
        <sz val="18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</t>
    </r>
    <r>
      <rPr>
        <i/>
        <sz val="14"/>
        <color theme="1"/>
        <rFont val="Calibri"/>
        <family val="2"/>
        <scheme val="minor"/>
      </rPr>
      <t>con rimborso</t>
    </r>
    <r>
      <rPr>
        <sz val="14"/>
        <color theme="1"/>
        <rFont val="Calibri"/>
        <family val="2"/>
        <scheme val="minor"/>
      </rPr>
      <t>)</t>
    </r>
    <r>
      <rPr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vs. ETF: </t>
    </r>
  </si>
  <si>
    <t>utili 1</t>
  </si>
  <si>
    <t>utili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</si>
</sst>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0" xfId="0" applyFill="1"/>
    <xf numFmtId="0" fontId="0" fillId="5" borderId="6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/>
    <xf numFmtId="0" fontId="0" fillId="4" borderId="6" xfId="0" applyFill="1" applyBorder="1"/>
    <xf numFmtId="10" fontId="8" fillId="4" borderId="4" xfId="0" applyNumberFormat="1" applyFont="1" applyFill="1" applyBorder="1" applyAlignment="1">
      <alignment horizontal="center"/>
    </xf>
    <xf numFmtId="10" fontId="8" fillId="5" borderId="4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3" xfId="0" applyFill="1" applyBorder="1"/>
    <xf numFmtId="165" fontId="0" fillId="6" borderId="0" xfId="0" applyNumberFormat="1" applyFill="1"/>
    <xf numFmtId="0" fontId="0" fillId="6" borderId="5" xfId="0" applyFill="1" applyBorder="1"/>
    <xf numFmtId="10" fontId="0" fillId="6" borderId="6" xfId="0" applyNumberFormat="1" applyFill="1" applyBorder="1"/>
    <xf numFmtId="0" fontId="7" fillId="7" borderId="5" xfId="0" applyFont="1" applyFill="1" applyBorder="1"/>
    <xf numFmtId="0" fontId="7" fillId="7" borderId="6" xfId="0" applyFont="1" applyFill="1" applyBorder="1"/>
    <xf numFmtId="0" fontId="9" fillId="6" borderId="0" xfId="0" applyFont="1" applyFill="1"/>
    <xf numFmtId="0" fontId="10" fillId="5" borderId="8" xfId="0" applyFont="1" applyFill="1" applyBorder="1" applyAlignment="1">
      <alignment vertical="center"/>
    </xf>
    <xf numFmtId="0" fontId="0" fillId="5" borderId="9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10" fillId="4" borderId="10" xfId="0" applyFont="1" applyFill="1" applyBorder="1" applyAlignment="1">
      <alignment horizontal="right" vertical="center"/>
    </xf>
    <xf numFmtId="0" fontId="13" fillId="7" borderId="9" xfId="0" applyFont="1" applyFill="1" applyBorder="1" applyAlignment="1">
      <alignment horizontal="left"/>
    </xf>
    <xf numFmtId="0" fontId="13" fillId="7" borderId="9" xfId="0" applyFont="1" applyFill="1" applyBorder="1" applyAlignment="1">
      <alignment horizontal="right"/>
    </xf>
    <xf numFmtId="0" fontId="14" fillId="7" borderId="9" xfId="0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center" vertical="center" wrapText="1"/>
    </xf>
    <xf numFmtId="164" fontId="17" fillId="2" borderId="10" xfId="0" applyNumberFormat="1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/>
    </xf>
    <xf numFmtId="165" fontId="18" fillId="5" borderId="0" xfId="0" applyNumberFormat="1" applyFont="1" applyFill="1" applyAlignment="1">
      <alignment horizontal="center"/>
    </xf>
    <xf numFmtId="165" fontId="19" fillId="5" borderId="4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165" fontId="18" fillId="4" borderId="0" xfId="0" applyNumberFormat="1" applyFont="1" applyFill="1" applyAlignment="1">
      <alignment horizontal="center"/>
    </xf>
    <xf numFmtId="0" fontId="18" fillId="5" borderId="5" xfId="0" applyFont="1" applyFill="1" applyBorder="1" applyAlignment="1">
      <alignment horizontal="center"/>
    </xf>
    <xf numFmtId="165" fontId="18" fillId="5" borderId="6" xfId="0" applyNumberFormat="1" applyFont="1" applyFill="1" applyBorder="1" applyAlignment="1">
      <alignment horizontal="center"/>
    </xf>
    <xf numFmtId="165" fontId="19" fillId="5" borderId="7" xfId="0" applyNumberFormat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165" fontId="18" fillId="4" borderId="6" xfId="0" applyNumberFormat="1" applyFont="1" applyFill="1" applyBorder="1" applyAlignment="1">
      <alignment horizontal="center"/>
    </xf>
    <xf numFmtId="9" fontId="0" fillId="5" borderId="0" xfId="1" applyFont="1" applyFill="1" applyBorder="1" applyAlignment="1">
      <alignment horizontal="center"/>
    </xf>
    <xf numFmtId="0" fontId="9" fillId="5" borderId="1" xfId="0" applyFont="1" applyFill="1" applyBorder="1"/>
    <xf numFmtId="0" fontId="9" fillId="4" borderId="1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7" borderId="10" xfId="0" applyFont="1" applyFill="1" applyBorder="1"/>
    <xf numFmtId="0" fontId="0" fillId="5" borderId="3" xfId="0" quotePrefix="1" applyFill="1" applyBorder="1"/>
    <xf numFmtId="0" fontId="9" fillId="5" borderId="5" xfId="0" quotePrefix="1" applyFont="1" applyFill="1" applyBorder="1" applyAlignment="1">
      <alignment vertical="center"/>
    </xf>
    <xf numFmtId="165" fontId="2" fillId="3" borderId="0" xfId="0" applyNumberFormat="1" applyFont="1" applyFill="1" applyAlignment="1">
      <alignment horizontal="center"/>
    </xf>
    <xf numFmtId="0" fontId="18" fillId="5" borderId="14" xfId="0" applyFont="1" applyFill="1" applyBorder="1" applyAlignment="1">
      <alignment horizontal="center"/>
    </xf>
    <xf numFmtId="165" fontId="18" fillId="5" borderId="15" xfId="0" applyNumberFormat="1" applyFont="1" applyFill="1" applyBorder="1" applyAlignment="1">
      <alignment horizontal="center"/>
    </xf>
    <xf numFmtId="165" fontId="19" fillId="5" borderId="16" xfId="0" applyNumberFormat="1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165" fontId="18" fillId="4" borderId="15" xfId="0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165" fontId="18" fillId="5" borderId="18" xfId="0" applyNumberFormat="1" applyFont="1" applyFill="1" applyBorder="1" applyAlignment="1">
      <alignment horizontal="center"/>
    </xf>
    <xf numFmtId="165" fontId="19" fillId="5" borderId="19" xfId="0" applyNumberFormat="1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165" fontId="18" fillId="4" borderId="18" xfId="0" applyNumberFormat="1" applyFont="1" applyFill="1" applyBorder="1" applyAlignment="1">
      <alignment horizontal="center"/>
    </xf>
    <xf numFmtId="164" fontId="18" fillId="5" borderId="18" xfId="0" quotePrefix="1" applyNumberFormat="1" applyFont="1" applyFill="1" applyBorder="1" applyAlignment="1">
      <alignment horizontal="center"/>
    </xf>
    <xf numFmtId="164" fontId="18" fillId="4" borderId="18" xfId="0" quotePrefix="1" applyNumberFormat="1" applyFont="1" applyFill="1" applyBorder="1" applyAlignment="1">
      <alignment horizontal="center"/>
    </xf>
    <xf numFmtId="165" fontId="2" fillId="5" borderId="12" xfId="0" applyNumberFormat="1" applyFont="1" applyFill="1" applyBorder="1" applyAlignment="1">
      <alignment horizontal="center"/>
    </xf>
    <xf numFmtId="165" fontId="16" fillId="5" borderId="13" xfId="0" applyNumberFormat="1" applyFont="1" applyFill="1" applyBorder="1" applyAlignment="1">
      <alignment horizontal="center"/>
    </xf>
    <xf numFmtId="165" fontId="21" fillId="8" borderId="11" xfId="0" applyNumberFormat="1" applyFont="1" applyFill="1" applyBorder="1" applyAlignment="1" applyProtection="1">
      <alignment horizontal="center"/>
      <protection locked="0"/>
    </xf>
    <xf numFmtId="10" fontId="21" fillId="8" borderId="13" xfId="0" applyNumberFormat="1" applyFont="1" applyFill="1" applyBorder="1" applyAlignment="1" applyProtection="1">
      <alignment horizontal="center"/>
      <protection locked="0"/>
    </xf>
    <xf numFmtId="10" fontId="21" fillId="8" borderId="11" xfId="0" applyNumberFormat="1" applyFont="1" applyFill="1" applyBorder="1" applyAlignment="1" applyProtection="1">
      <alignment horizontal="center"/>
      <protection locked="0"/>
    </xf>
    <xf numFmtId="165" fontId="19" fillId="4" borderId="19" xfId="0" applyNumberFormat="1" applyFont="1" applyFill="1" applyBorder="1"/>
    <xf numFmtId="165" fontId="19" fillId="4" borderId="4" xfId="0" applyNumberFormat="1" applyFont="1" applyFill="1" applyBorder="1"/>
    <xf numFmtId="165" fontId="19" fillId="4" borderId="16" xfId="0" applyNumberFormat="1" applyFont="1" applyFill="1" applyBorder="1"/>
    <xf numFmtId="165" fontId="19" fillId="4" borderId="7" xfId="0" applyNumberFormat="1" applyFont="1" applyFill="1" applyBorder="1"/>
    <xf numFmtId="0" fontId="5" fillId="3" borderId="0" xfId="0" applyFont="1" applyFill="1" applyAlignment="1">
      <alignment horizontal="center"/>
    </xf>
    <xf numFmtId="166" fontId="5" fillId="3" borderId="0" xfId="1" applyNumberFormat="1" applyFont="1" applyFill="1" applyAlignment="1">
      <alignment horizontal="center"/>
    </xf>
    <xf numFmtId="0" fontId="0" fillId="4" borderId="3" xfId="0" quotePrefix="1" applyFill="1" applyBorder="1"/>
    <xf numFmtId="0" fontId="9" fillId="4" borderId="5" xfId="0" quotePrefix="1" applyFont="1" applyFill="1" applyBorder="1" applyAlignment="1">
      <alignment vertical="center"/>
    </xf>
    <xf numFmtId="0" fontId="23" fillId="2" borderId="9" xfId="0" applyFont="1" applyFill="1" applyBorder="1" applyAlignment="1">
      <alignment horizontal="left"/>
    </xf>
    <xf numFmtId="0" fontId="22" fillId="2" borderId="9" xfId="0" applyFont="1" applyFill="1" applyBorder="1"/>
    <xf numFmtId="165" fontId="23" fillId="2" borderId="9" xfId="0" applyNumberFormat="1" applyFont="1" applyFill="1" applyBorder="1" applyAlignment="1">
      <alignment horizontal="center"/>
    </xf>
    <xf numFmtId="9" fontId="15" fillId="7" borderId="10" xfId="1" applyFont="1" applyFill="1" applyBorder="1" applyAlignment="1">
      <alignment horizontal="center"/>
    </xf>
    <xf numFmtId="0" fontId="24" fillId="5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/>
    </xf>
    <xf numFmtId="0" fontId="0" fillId="2" borderId="8" xfId="0" applyFill="1" applyBorder="1"/>
    <xf numFmtId="0" fontId="0" fillId="2" borderId="9" xfId="0" applyFill="1" applyBorder="1"/>
    <xf numFmtId="165" fontId="4" fillId="2" borderId="9" xfId="0" applyNumberFormat="1" applyFont="1" applyFill="1" applyBorder="1" applyAlignment="1">
      <alignment horizontal="center"/>
    </xf>
    <xf numFmtId="0" fontId="0" fillId="2" borderId="10" xfId="0" applyFill="1" applyBorder="1"/>
    <xf numFmtId="0" fontId="25" fillId="2" borderId="9" xfId="0" applyFont="1" applyFill="1" applyBorder="1" applyAlignment="1">
      <alignment horizontal="left"/>
    </xf>
    <xf numFmtId="165" fontId="13" fillId="5" borderId="6" xfId="0" applyNumberFormat="1" applyFont="1" applyFill="1" applyBorder="1" applyAlignment="1">
      <alignment horizontal="center"/>
    </xf>
    <xf numFmtId="165" fontId="14" fillId="5" borderId="7" xfId="0" applyNumberFormat="1" applyFont="1" applyFill="1" applyBorder="1" applyAlignment="1">
      <alignment horizontal="center"/>
    </xf>
    <xf numFmtId="165" fontId="13" fillId="4" borderId="6" xfId="0" applyNumberFormat="1" applyFont="1" applyFill="1" applyBorder="1" applyAlignment="1">
      <alignment horizontal="center"/>
    </xf>
    <xf numFmtId="165" fontId="14" fillId="4" borderId="7" xfId="0" applyNumberFormat="1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65" fontId="15" fillId="7" borderId="9" xfId="0" applyNumberFormat="1" applyFont="1" applyFill="1" applyBorder="1" applyAlignment="1">
      <alignment horizontal="center"/>
    </xf>
    <xf numFmtId="165" fontId="16" fillId="0" borderId="20" xfId="0" applyNumberFormat="1" applyFont="1" applyBorder="1" applyAlignment="1">
      <alignment horizontal="center"/>
    </xf>
    <xf numFmtId="0" fontId="13" fillId="7" borderId="8" xfId="0" applyFont="1" applyFill="1" applyBorder="1" applyAlignment="1">
      <alignment horizontal="left"/>
    </xf>
    <xf numFmtId="0" fontId="30" fillId="6" borderId="3" xfId="0" applyFont="1" applyFill="1" applyBorder="1"/>
    <xf numFmtId="10" fontId="1" fillId="5" borderId="4" xfId="1" applyNumberFormat="1" applyFont="1" applyFill="1" applyBorder="1" applyAlignment="1">
      <alignment horizontal="center"/>
    </xf>
    <xf numFmtId="10" fontId="0" fillId="4" borderId="4" xfId="0" applyNumberFormat="1" applyFont="1" applyFill="1" applyBorder="1" applyAlignment="1">
      <alignment horizontal="center"/>
    </xf>
    <xf numFmtId="0" fontId="27" fillId="3" borderId="0" xfId="0" applyFont="1" applyFill="1"/>
    <xf numFmtId="165" fontId="27" fillId="3" borderId="0" xfId="0" applyNumberFormat="1" applyFont="1" applyFill="1"/>
    <xf numFmtId="0" fontId="28" fillId="2" borderId="8" xfId="0" applyFont="1" applyFill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Andamento</a:t>
            </a:r>
            <a:r>
              <a:rPr lang="it-IT" b="1" baseline="0"/>
              <a:t> degli utili</a:t>
            </a:r>
            <a:r>
              <a:rPr lang="it-IT" b="1"/>
              <a:t> del </a:t>
            </a:r>
            <a:br>
              <a:rPr lang="it-IT" b="1"/>
            </a:br>
            <a:r>
              <a:rPr lang="it-IT" b="1"/>
              <a:t>fondo con rimborso commissioni vs.</a:t>
            </a:r>
            <a:br>
              <a:rPr lang="it-IT" b="1"/>
            </a:br>
            <a:r>
              <a:rPr lang="it-IT" b="1"/>
              <a:t> ETF con consulenza a parcella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7931543784299689"/>
          <c:y val="0.21716098824167057"/>
          <c:w val="0.79038153185397275"/>
          <c:h val="0.69935186161003304"/>
        </c:manualLayout>
      </c:layout>
      <c:lineChart>
        <c:grouping val="standard"/>
        <c:varyColors val="0"/>
        <c:ser>
          <c:idx val="0"/>
          <c:order val="0"/>
          <c:tx>
            <c:v>Fondo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Foglio1!$A$15:$A$45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Foglio1!$O$15:$O$45</c:f>
              <c:numCache>
                <c:formatCode>#,##0\ "€"</c:formatCode>
                <c:ptCount val="31"/>
                <c:pt idx="0">
                  <c:v>0</c:v>
                </c:pt>
                <c:pt idx="1">
                  <c:v>18960</c:v>
                </c:pt>
                <c:pt idx="2">
                  <c:v>38678.400000000023</c:v>
                </c:pt>
                <c:pt idx="3">
                  <c:v>59185.535999999964</c:v>
                </c:pt>
                <c:pt idx="4">
                  <c:v>80512.957440000027</c:v>
                </c:pt>
                <c:pt idx="5">
                  <c:v>102693.47573760001</c:v>
                </c:pt>
                <c:pt idx="6">
                  <c:v>125761.21476710401</c:v>
                </c:pt>
                <c:pt idx="7">
                  <c:v>149751.66335778823</c:v>
                </c:pt>
                <c:pt idx="8">
                  <c:v>174701.72989209974</c:v>
                </c:pt>
                <c:pt idx="9">
                  <c:v>200649.79908778367</c:v>
                </c:pt>
                <c:pt idx="10">
                  <c:v>227635.79105129512</c:v>
                </c:pt>
                <c:pt idx="11">
                  <c:v>255701.22269334691</c:v>
                </c:pt>
                <c:pt idx="12">
                  <c:v>284889.27160108078</c:v>
                </c:pt>
                <c:pt idx="13">
                  <c:v>315244.84246512409</c:v>
                </c:pt>
                <c:pt idx="14">
                  <c:v>346814.63616372913</c:v>
                </c:pt>
                <c:pt idx="15">
                  <c:v>379647.22161027824</c:v>
                </c:pt>
                <c:pt idx="16">
                  <c:v>413793.1104746894</c:v>
                </c:pt>
                <c:pt idx="17">
                  <c:v>449304.83489367703</c:v>
                </c:pt>
                <c:pt idx="18">
                  <c:v>486237.02828942414</c:v>
                </c:pt>
                <c:pt idx="19">
                  <c:v>524646.5094210013</c:v>
                </c:pt>
                <c:pt idx="20">
                  <c:v>564592.36979784141</c:v>
                </c:pt>
                <c:pt idx="21">
                  <c:v>606136.06458975514</c:v>
                </c:pt>
                <c:pt idx="22">
                  <c:v>649341.50717334542</c:v>
                </c:pt>
                <c:pt idx="23">
                  <c:v>694275.16746027907</c:v>
                </c:pt>
                <c:pt idx="24">
                  <c:v>741006.1741586905</c:v>
                </c:pt>
                <c:pt idx="25">
                  <c:v>789606.42112503829</c:v>
                </c:pt>
                <c:pt idx="26">
                  <c:v>840150.67797003989</c:v>
                </c:pt>
                <c:pt idx="27">
                  <c:v>892716.7050888415</c:v>
                </c:pt>
                <c:pt idx="28">
                  <c:v>947385.37329239515</c:v>
                </c:pt>
                <c:pt idx="29">
                  <c:v>1004240.7882240911</c:v>
                </c:pt>
                <c:pt idx="30">
                  <c:v>1063370.4197530549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2-4561-B52B-D24665E380D9}"/>
            </c:ext>
          </c:extLst>
        </c:ser>
        <c:ser>
          <c:idx val="1"/>
          <c:order val="1"/>
          <c:tx>
            <c:v>ETF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Foglio1!$A$15:$A$45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Foglio1!$P$15:$P$45</c:f>
              <c:numCache>
                <c:formatCode>#,##0\ "€"</c:formatCode>
                <c:ptCount val="31"/>
                <c:pt idx="0" formatCode="General">
                  <c:v>0</c:v>
                </c:pt>
                <c:pt idx="1">
                  <c:v>24205</c:v>
                </c:pt>
                <c:pt idx="2">
                  <c:v>49838.094999999972</c:v>
                </c:pt>
                <c:pt idx="3">
                  <c:v>76983.542604999966</c:v>
                </c:pt>
                <c:pt idx="4">
                  <c:v>105730.57161869493</c:v>
                </c:pt>
                <c:pt idx="5">
                  <c:v>136173.67534419789</c:v>
                </c:pt>
                <c:pt idx="6">
                  <c:v>168412.92218950554</c:v>
                </c:pt>
                <c:pt idx="7">
                  <c:v>202554.28459868627</c:v>
                </c:pt>
                <c:pt idx="8">
                  <c:v>238709.98739000864</c:v>
                </c:pt>
                <c:pt idx="9">
                  <c:v>276998.87664601917</c:v>
                </c:pt>
                <c:pt idx="10">
                  <c:v>317546.81036813429</c:v>
                </c:pt>
                <c:pt idx="11">
                  <c:v>360487.07217985415</c:v>
                </c:pt>
                <c:pt idx="12">
                  <c:v>405960.80943846551</c:v>
                </c:pt>
                <c:pt idx="13">
                  <c:v>454117.49719533499</c:v>
                </c:pt>
                <c:pt idx="14">
                  <c:v>505115.42952985957</c:v>
                </c:pt>
                <c:pt idx="15">
                  <c:v>559122.23987212125</c:v>
                </c:pt>
                <c:pt idx="16">
                  <c:v>616315.45202457649</c:v>
                </c:pt>
                <c:pt idx="17">
                  <c:v>676883.06369402632</c:v>
                </c:pt>
                <c:pt idx="18">
                  <c:v>741024.16445197398</c:v>
                </c:pt>
                <c:pt idx="19">
                  <c:v>808949.59015464038</c:v>
                </c:pt>
                <c:pt idx="20">
                  <c:v>880882.6159737641</c:v>
                </c:pt>
                <c:pt idx="21">
                  <c:v>957059.69031621609</c:v>
                </c:pt>
                <c:pt idx="22">
                  <c:v>1037731.2120448726</c:v>
                </c:pt>
                <c:pt idx="23">
                  <c:v>1123162.3535555198</c:v>
                </c:pt>
                <c:pt idx="24">
                  <c:v>1213633.9324152954</c:v>
                </c:pt>
                <c:pt idx="25">
                  <c:v>1309443.3344277977</c:v>
                </c:pt>
                <c:pt idx="26">
                  <c:v>1410905.4911590377</c:v>
                </c:pt>
                <c:pt idx="27">
                  <c:v>1518353.9151374209</c:v>
                </c:pt>
                <c:pt idx="28">
                  <c:v>1632141.7961305282</c:v>
                </c:pt>
                <c:pt idx="29">
                  <c:v>1752643.1621022294</c:v>
                </c:pt>
                <c:pt idx="30">
                  <c:v>1880254.1086662612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C-4015-B948-7E4B72B4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020472"/>
        <c:axId val="550015792"/>
      </c:lineChart>
      <c:catAx>
        <c:axId val="55002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0015792"/>
        <c:crosses val="autoZero"/>
        <c:auto val="1"/>
        <c:lblAlgn val="ctr"/>
        <c:lblOffset val="100"/>
        <c:noMultiLvlLbl val="0"/>
      </c:catAx>
      <c:valAx>
        <c:axId val="5500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002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9965330470054878"/>
          <c:y val="0.77313571097730416"/>
          <c:w val="0.36637055595323315"/>
          <c:h val="7.5540115324972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</xdr:colOff>
      <xdr:row>0</xdr:row>
      <xdr:rowOff>106680</xdr:rowOff>
    </xdr:from>
    <xdr:to>
      <xdr:col>18</xdr:col>
      <xdr:colOff>434340</xdr:colOff>
      <xdr:row>13</xdr:row>
      <xdr:rowOff>182880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5C95FA8-8CD2-C6DF-16C2-D8C0D33594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160020</xdr:colOff>
      <xdr:row>4</xdr:row>
      <xdr:rowOff>7620</xdr:rowOff>
    </xdr:from>
    <xdr:to>
      <xdr:col>11</xdr:col>
      <xdr:colOff>640080</xdr:colOff>
      <xdr:row>7</xdr:row>
      <xdr:rowOff>99060</xdr:rowOff>
    </xdr:to>
    <xdr:sp macro="" textlink="">
      <xdr:nvSpPr>
        <xdr:cNvPr id="3" name="Rettangolo con angoli arrotondati 2">
          <a:extLst>
            <a:ext uri="{FF2B5EF4-FFF2-40B4-BE49-F238E27FC236}">
              <a16:creationId xmlns:a16="http://schemas.microsoft.com/office/drawing/2014/main" id="{87A7B197-0113-3147-4BE3-1AE24F9705C7}"/>
            </a:ext>
          </a:extLst>
        </xdr:cNvPr>
        <xdr:cNvSpPr/>
      </xdr:nvSpPr>
      <xdr:spPr>
        <a:xfrm>
          <a:off x="7658100" y="1775460"/>
          <a:ext cx="1249680" cy="518160"/>
        </a:xfrm>
        <a:prstGeom prst="roundRect">
          <a:avLst/>
        </a:prstGeom>
        <a:ln w="12700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200" b="1">
              <a:solidFill>
                <a:schemeClr val="tx1"/>
              </a:solidFill>
            </a:rPr>
            <a:t>Modificare solo le celle verdi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9150F-6E94-43DA-AAEC-8346359B44C0}">
  <dimension ref="A1:AP110"/>
  <sheetViews>
    <sheetView tabSelected="1" workbookViewId="0">
      <selection activeCell="H3" sqref="H3"/>
    </sheetView>
  </sheetViews>
  <sheetFormatPr defaultRowHeight="14.4" x14ac:dyDescent="0.3"/>
  <cols>
    <col min="1" max="1" width="7.109375" customWidth="1"/>
    <col min="2" max="2" width="11.5546875" bestFit="1" customWidth="1"/>
    <col min="3" max="3" width="11.44140625" bestFit="1" customWidth="1"/>
    <col min="4" max="4" width="11.77734375" customWidth="1"/>
    <col min="5" max="5" width="11.21875" customWidth="1"/>
    <col min="6" max="6" width="11.77734375" bestFit="1" customWidth="1"/>
    <col min="7" max="7" width="8" customWidth="1"/>
    <col min="8" max="8" width="13.6640625" bestFit="1" customWidth="1"/>
    <col min="9" max="9" width="10.77734375" bestFit="1" customWidth="1"/>
    <col min="10" max="10" width="12" bestFit="1" customWidth="1"/>
    <col min="11" max="11" width="11.21875" customWidth="1"/>
    <col min="12" max="12" width="11.77734375" bestFit="1" customWidth="1"/>
    <col min="13" max="13" width="12.109375" style="55" bestFit="1" customWidth="1"/>
    <col min="14" max="14" width="8.88671875" style="2"/>
    <col min="15" max="16" width="10.5546875" style="1" bestFit="1" customWidth="1"/>
    <col min="17" max="42" width="8.88671875" style="1"/>
  </cols>
  <sheetData>
    <row r="1" spans="1:16" ht="69" customHeight="1" thickBot="1" x14ac:dyDescent="0.35">
      <c r="A1" s="108" t="s">
        <v>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6" ht="30.6" customHeight="1" thickBot="1" x14ac:dyDescent="0.35">
      <c r="A2" s="24"/>
      <c r="B2" s="85" t="s">
        <v>25</v>
      </c>
      <c r="C2" s="25"/>
      <c r="D2" s="25"/>
      <c r="E2" s="25"/>
      <c r="F2" s="26"/>
      <c r="G2" s="27"/>
      <c r="H2" s="28"/>
      <c r="I2" s="28"/>
      <c r="J2" s="28"/>
      <c r="K2" s="86" t="s">
        <v>7</v>
      </c>
      <c r="L2" s="29"/>
    </row>
    <row r="3" spans="1:16" ht="18.600000000000001" thickBot="1" x14ac:dyDescent="0.4">
      <c r="A3" s="103"/>
      <c r="B3" s="13"/>
      <c r="C3" s="13"/>
      <c r="D3" s="14"/>
      <c r="E3" s="50" t="s">
        <v>16</v>
      </c>
      <c r="F3" s="51"/>
      <c r="G3" s="52"/>
      <c r="H3" s="70">
        <v>500000</v>
      </c>
      <c r="I3" s="17"/>
      <c r="J3" s="18"/>
      <c r="K3" s="23"/>
      <c r="L3" s="14"/>
    </row>
    <row r="4" spans="1:16" ht="18.600000000000001" thickBot="1" x14ac:dyDescent="0.4">
      <c r="A4" s="17"/>
      <c r="B4" s="13"/>
      <c r="C4" s="15"/>
      <c r="D4" s="16"/>
      <c r="E4" s="21" t="s">
        <v>17</v>
      </c>
      <c r="F4" s="22"/>
      <c r="G4" s="22"/>
      <c r="H4" s="71">
        <v>0.06</v>
      </c>
      <c r="I4" s="19"/>
      <c r="J4" s="20"/>
      <c r="K4" s="13"/>
      <c r="L4" s="14"/>
    </row>
    <row r="5" spans="1:16" ht="18.600000000000001" thickBot="1" x14ac:dyDescent="0.4">
      <c r="A5" s="17"/>
      <c r="B5" s="13"/>
      <c r="C5" s="48" t="s">
        <v>19</v>
      </c>
      <c r="D5" s="3"/>
      <c r="E5" s="3"/>
      <c r="F5" s="72">
        <v>0.02</v>
      </c>
      <c r="G5" s="49" t="s">
        <v>22</v>
      </c>
      <c r="H5" s="7"/>
      <c r="I5" s="7"/>
      <c r="J5" s="72">
        <v>1E-3</v>
      </c>
      <c r="K5" s="13"/>
      <c r="L5" s="14"/>
    </row>
    <row r="6" spans="1:16" hidden="1" x14ac:dyDescent="0.3">
      <c r="A6" s="17"/>
      <c r="B6" s="13"/>
      <c r="C6" s="4" t="s">
        <v>20</v>
      </c>
      <c r="D6" s="5"/>
      <c r="E6" s="5"/>
      <c r="F6" s="12">
        <f>+H4-F5</f>
        <v>3.9999999999999994E-2</v>
      </c>
      <c r="G6" s="8" t="s">
        <v>23</v>
      </c>
      <c r="H6" s="9"/>
      <c r="I6" s="9"/>
      <c r="J6" s="11">
        <f>+H4-J5</f>
        <v>5.8999999999999997E-2</v>
      </c>
      <c r="K6" s="13"/>
      <c r="L6" s="14"/>
    </row>
    <row r="7" spans="1:16" ht="15" thickBot="1" x14ac:dyDescent="0.35">
      <c r="A7" s="17"/>
      <c r="B7" s="13"/>
      <c r="C7" s="53" t="s">
        <v>28</v>
      </c>
      <c r="D7" s="5"/>
      <c r="E7" s="47"/>
      <c r="F7" s="104">
        <f>+F5*0.6</f>
        <v>1.2E-2</v>
      </c>
      <c r="G7" s="79" t="s">
        <v>27</v>
      </c>
      <c r="H7" s="9"/>
      <c r="I7" s="9"/>
      <c r="J7" s="105"/>
      <c r="K7" s="13"/>
      <c r="L7" s="14"/>
    </row>
    <row r="8" spans="1:16" ht="18.600000000000001" thickBot="1" x14ac:dyDescent="0.4">
      <c r="A8" s="17"/>
      <c r="B8" s="13"/>
      <c r="C8" s="54" t="s">
        <v>21</v>
      </c>
      <c r="D8" s="6"/>
      <c r="E8" s="6"/>
      <c r="F8" s="72">
        <v>1.4E-2</v>
      </c>
      <c r="G8" s="80" t="s">
        <v>24</v>
      </c>
      <c r="H8" s="10"/>
      <c r="I8" s="10"/>
      <c r="J8" s="72">
        <v>0.01</v>
      </c>
      <c r="K8" s="13"/>
      <c r="L8" s="14"/>
    </row>
    <row r="9" spans="1:16" ht="15" thickBot="1" x14ac:dyDescent="0.35">
      <c r="A9" s="17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</row>
    <row r="10" spans="1:16" ht="26.4" thickBot="1" x14ac:dyDescent="0.55000000000000004">
      <c r="A10" s="87"/>
      <c r="B10" s="88"/>
      <c r="C10" s="82"/>
      <c r="D10" s="81"/>
      <c r="E10" s="81"/>
      <c r="F10" s="91" t="s">
        <v>18</v>
      </c>
      <c r="G10" s="81"/>
      <c r="H10" s="82"/>
      <c r="I10" s="83"/>
      <c r="J10" s="89"/>
      <c r="K10" s="88"/>
      <c r="L10" s="90"/>
    </row>
    <row r="11" spans="1:16" ht="24" thickBot="1" x14ac:dyDescent="0.5">
      <c r="A11" s="17"/>
      <c r="B11" s="13"/>
      <c r="C11" s="96" t="s">
        <v>8</v>
      </c>
      <c r="D11" s="97"/>
      <c r="E11" s="92">
        <f>+F45-H3</f>
        <v>1063370.4197530549</v>
      </c>
      <c r="F11" s="93"/>
      <c r="G11" s="98" t="s">
        <v>8</v>
      </c>
      <c r="H11" s="99"/>
      <c r="I11" s="94">
        <f>+L45-H3</f>
        <v>1880254.1086662612</v>
      </c>
      <c r="J11" s="95"/>
      <c r="K11" s="13"/>
      <c r="L11" s="14"/>
    </row>
    <row r="12" spans="1:16" ht="24" thickBot="1" x14ac:dyDescent="0.5">
      <c r="A12" s="17"/>
      <c r="B12" s="13"/>
      <c r="C12" s="102" t="s">
        <v>29</v>
      </c>
      <c r="D12" s="30"/>
      <c r="E12" s="30"/>
      <c r="F12" s="31"/>
      <c r="G12" s="30"/>
      <c r="H12" s="32"/>
      <c r="I12" s="100">
        <f>+E11-I11</f>
        <v>-816883.68891320634</v>
      </c>
      <c r="J12" s="101"/>
      <c r="K12" s="84">
        <f>+I12/H3</f>
        <v>-1.6337673778264126</v>
      </c>
      <c r="L12" s="14"/>
    </row>
    <row r="13" spans="1:16" ht="25.2" customHeight="1" thickBot="1" x14ac:dyDescent="0.35">
      <c r="A13" s="19"/>
      <c r="B13" s="20"/>
      <c r="C13" s="15"/>
      <c r="D13" s="15"/>
      <c r="E13" s="15"/>
      <c r="F13" s="15"/>
      <c r="G13" s="15"/>
      <c r="H13" s="20"/>
      <c r="I13" s="15"/>
      <c r="J13" s="15"/>
      <c r="K13" s="15"/>
      <c r="L13" s="16"/>
    </row>
    <row r="14" spans="1:16" ht="42" thickBot="1" x14ac:dyDescent="0.35">
      <c r="A14" s="33" t="s">
        <v>3</v>
      </c>
      <c r="B14" s="34" t="s">
        <v>6</v>
      </c>
      <c r="C14" s="35" t="s">
        <v>1</v>
      </c>
      <c r="D14" s="35" t="s">
        <v>0</v>
      </c>
      <c r="E14" s="35" t="s">
        <v>4</v>
      </c>
      <c r="F14" s="36" t="s">
        <v>2</v>
      </c>
      <c r="G14" s="33" t="s">
        <v>3</v>
      </c>
      <c r="H14" s="34" t="s">
        <v>6</v>
      </c>
      <c r="I14" s="35" t="s">
        <v>1</v>
      </c>
      <c r="J14" s="35" t="s">
        <v>5</v>
      </c>
      <c r="K14" s="35" t="s">
        <v>4</v>
      </c>
      <c r="L14" s="36" t="s">
        <v>2</v>
      </c>
      <c r="O14" s="106" t="s">
        <v>30</v>
      </c>
      <c r="P14" s="106" t="s">
        <v>31</v>
      </c>
    </row>
    <row r="15" spans="1:16" x14ac:dyDescent="0.3">
      <c r="A15" s="61">
        <v>0</v>
      </c>
      <c r="B15" s="62">
        <f>+H3</f>
        <v>500000</v>
      </c>
      <c r="C15" s="66" t="s">
        <v>15</v>
      </c>
      <c r="D15" s="66" t="s">
        <v>15</v>
      </c>
      <c r="E15" s="66" t="s">
        <v>15</v>
      </c>
      <c r="F15" s="63">
        <f>+B15</f>
        <v>500000</v>
      </c>
      <c r="G15" s="64">
        <v>0</v>
      </c>
      <c r="H15" s="65">
        <f>+H3</f>
        <v>500000</v>
      </c>
      <c r="I15" s="67" t="s">
        <v>15</v>
      </c>
      <c r="J15" s="67" t="s">
        <v>15</v>
      </c>
      <c r="K15" s="67" t="s">
        <v>15</v>
      </c>
      <c r="L15" s="73">
        <f>+H15</f>
        <v>500000</v>
      </c>
      <c r="O15" s="107">
        <v>0</v>
      </c>
      <c r="P15" s="106">
        <v>0</v>
      </c>
    </row>
    <row r="16" spans="1:16" x14ac:dyDescent="0.3">
      <c r="A16" s="37">
        <f>1+A15</f>
        <v>1</v>
      </c>
      <c r="B16" s="38">
        <f t="shared" ref="B16:B35" si="0">+B15*(1+$F$6)</f>
        <v>520000</v>
      </c>
      <c r="C16" s="38">
        <f t="shared" ref="C16:C35" si="1">+B16*$F$7</f>
        <v>6240</v>
      </c>
      <c r="D16" s="38">
        <f t="shared" ref="D16:D35" si="2">-B16*$F$8</f>
        <v>-7280</v>
      </c>
      <c r="E16" s="38">
        <f>+(+C16+D16)</f>
        <v>-1040</v>
      </c>
      <c r="F16" s="39">
        <f>+B16+E16</f>
        <v>518960</v>
      </c>
      <c r="G16" s="40">
        <f>1+G15</f>
        <v>1</v>
      </c>
      <c r="H16" s="41">
        <f t="shared" ref="H16:H35" si="3">+H15*(1+$J$6)</f>
        <v>529500</v>
      </c>
      <c r="I16" s="41">
        <v>0</v>
      </c>
      <c r="J16" s="41">
        <f t="shared" ref="J16:J35" si="4">-H16*$J$8</f>
        <v>-5295</v>
      </c>
      <c r="K16" s="41">
        <f>+J16</f>
        <v>-5295</v>
      </c>
      <c r="L16" s="74">
        <f>+H16+K16</f>
        <v>524205</v>
      </c>
      <c r="O16" s="107">
        <f>+F16-$F$15</f>
        <v>18960</v>
      </c>
      <c r="P16" s="107">
        <f>+L16-$L$15</f>
        <v>24205</v>
      </c>
    </row>
    <row r="17" spans="1:16" x14ac:dyDescent="0.3">
      <c r="A17" s="37">
        <f t="shared" ref="A17:A35" si="5">1+A16</f>
        <v>2</v>
      </c>
      <c r="B17" s="38">
        <f t="shared" si="0"/>
        <v>540800</v>
      </c>
      <c r="C17" s="38">
        <f t="shared" si="1"/>
        <v>6489.6</v>
      </c>
      <c r="D17" s="38">
        <f t="shared" si="2"/>
        <v>-7571.2</v>
      </c>
      <c r="E17" s="38">
        <f t="shared" ref="E17:E35" si="6">+(+C17+D17)+E16</f>
        <v>-2121.5999999999995</v>
      </c>
      <c r="F17" s="39">
        <f t="shared" ref="F17:F35" si="7">+B17+E17</f>
        <v>538678.4</v>
      </c>
      <c r="G17" s="40">
        <f t="shared" ref="G17:G35" si="8">1+G16</f>
        <v>2</v>
      </c>
      <c r="H17" s="41">
        <f t="shared" si="3"/>
        <v>560740.5</v>
      </c>
      <c r="I17" s="41">
        <v>0</v>
      </c>
      <c r="J17" s="41">
        <f t="shared" si="4"/>
        <v>-5607.4049999999997</v>
      </c>
      <c r="K17" s="41">
        <f t="shared" ref="K17:K35" si="9">+J17+K16</f>
        <v>-10902.404999999999</v>
      </c>
      <c r="L17" s="74">
        <f t="shared" ref="L17:L35" si="10">+H17+K17</f>
        <v>549838.09499999997</v>
      </c>
      <c r="O17" s="107">
        <f t="shared" ref="O17:O45" si="11">+F17-$F$15</f>
        <v>38678.400000000023</v>
      </c>
      <c r="P17" s="107">
        <f t="shared" ref="P17:P45" si="12">+L17-$L$15</f>
        <v>49838.094999999972</v>
      </c>
    </row>
    <row r="18" spans="1:16" ht="15" thickBot="1" x14ac:dyDescent="0.35">
      <c r="A18" s="37">
        <f t="shared" si="5"/>
        <v>3</v>
      </c>
      <c r="B18" s="38">
        <f t="shared" si="0"/>
        <v>562432</v>
      </c>
      <c r="C18" s="38">
        <f t="shared" si="1"/>
        <v>6749.1840000000002</v>
      </c>
      <c r="D18" s="38">
        <f t="shared" si="2"/>
        <v>-7874.0479999999998</v>
      </c>
      <c r="E18" s="38">
        <f t="shared" si="6"/>
        <v>-3246.463999999999</v>
      </c>
      <c r="F18" s="39">
        <f t="shared" si="7"/>
        <v>559185.53599999996</v>
      </c>
      <c r="G18" s="40">
        <f t="shared" si="8"/>
        <v>3</v>
      </c>
      <c r="H18" s="41">
        <f t="shared" si="3"/>
        <v>593824.18949999998</v>
      </c>
      <c r="I18" s="41">
        <v>0</v>
      </c>
      <c r="J18" s="41">
        <f t="shared" si="4"/>
        <v>-5938.2418950000001</v>
      </c>
      <c r="K18" s="41">
        <f t="shared" si="9"/>
        <v>-16840.646894999998</v>
      </c>
      <c r="L18" s="74">
        <f t="shared" si="10"/>
        <v>576983.54260499997</v>
      </c>
      <c r="O18" s="107">
        <f t="shared" si="11"/>
        <v>59185.535999999964</v>
      </c>
      <c r="P18" s="107">
        <f t="shared" si="12"/>
        <v>76983.542604999966</v>
      </c>
    </row>
    <row r="19" spans="1:16" x14ac:dyDescent="0.3">
      <c r="A19" s="37">
        <f t="shared" si="5"/>
        <v>4</v>
      </c>
      <c r="B19" s="38">
        <f t="shared" si="0"/>
        <v>584929.28000000003</v>
      </c>
      <c r="C19" s="38">
        <f t="shared" si="1"/>
        <v>7019.1513600000008</v>
      </c>
      <c r="D19" s="38">
        <f t="shared" si="2"/>
        <v>-8189.0099200000004</v>
      </c>
      <c r="E19" s="38">
        <f t="shared" si="6"/>
        <v>-4416.3225599999987</v>
      </c>
      <c r="F19" s="39">
        <f t="shared" si="7"/>
        <v>580512.95744000003</v>
      </c>
      <c r="G19" s="40">
        <f t="shared" si="8"/>
        <v>4</v>
      </c>
      <c r="H19" s="41">
        <f t="shared" si="3"/>
        <v>628859.81668049993</v>
      </c>
      <c r="I19" s="41">
        <v>0</v>
      </c>
      <c r="J19" s="41">
        <f t="shared" si="4"/>
        <v>-6288.5981668049999</v>
      </c>
      <c r="K19" s="41">
        <f t="shared" si="9"/>
        <v>-23129.245061804999</v>
      </c>
      <c r="L19" s="74">
        <f t="shared" si="10"/>
        <v>605730.57161869493</v>
      </c>
      <c r="M19" s="68" t="s">
        <v>9</v>
      </c>
      <c r="N19" s="77"/>
      <c r="O19" s="107">
        <f t="shared" si="11"/>
        <v>80512.957440000027</v>
      </c>
      <c r="P19" s="107">
        <f t="shared" si="12"/>
        <v>105730.57161869493</v>
      </c>
    </row>
    <row r="20" spans="1:16" ht="15" thickBot="1" x14ac:dyDescent="0.35">
      <c r="A20" s="56">
        <f t="shared" si="5"/>
        <v>5</v>
      </c>
      <c r="B20" s="57">
        <f t="shared" si="0"/>
        <v>608326.45120000001</v>
      </c>
      <c r="C20" s="57">
        <f t="shared" si="1"/>
        <v>7299.9174143999999</v>
      </c>
      <c r="D20" s="57">
        <f t="shared" si="2"/>
        <v>-8516.5703168</v>
      </c>
      <c r="E20" s="57">
        <f t="shared" si="6"/>
        <v>-5632.9754623999988</v>
      </c>
      <c r="F20" s="58">
        <f t="shared" si="7"/>
        <v>602693.47573760001</v>
      </c>
      <c r="G20" s="59">
        <f t="shared" si="8"/>
        <v>5</v>
      </c>
      <c r="H20" s="60">
        <f t="shared" si="3"/>
        <v>665962.54586464935</v>
      </c>
      <c r="I20" s="60">
        <v>0</v>
      </c>
      <c r="J20" s="60">
        <f t="shared" si="4"/>
        <v>-6659.6254586464938</v>
      </c>
      <c r="K20" s="60">
        <f t="shared" si="9"/>
        <v>-29788.870520451492</v>
      </c>
      <c r="L20" s="75">
        <f t="shared" si="10"/>
        <v>636173.67534419789</v>
      </c>
      <c r="M20" s="69">
        <f>+F20-L20</f>
        <v>-33480.199606597889</v>
      </c>
      <c r="N20" s="78">
        <f>+M20/$H$3</f>
        <v>-6.6960399213195784E-2</v>
      </c>
      <c r="O20" s="107">
        <f t="shared" si="11"/>
        <v>102693.47573760001</v>
      </c>
      <c r="P20" s="107">
        <f t="shared" si="12"/>
        <v>136173.67534419789</v>
      </c>
    </row>
    <row r="21" spans="1:16" x14ac:dyDescent="0.3">
      <c r="A21" s="37">
        <f t="shared" si="5"/>
        <v>6</v>
      </c>
      <c r="B21" s="38">
        <f t="shared" si="0"/>
        <v>632659.50924799999</v>
      </c>
      <c r="C21" s="38">
        <f t="shared" si="1"/>
        <v>7591.9141109760003</v>
      </c>
      <c r="D21" s="38">
        <f t="shared" si="2"/>
        <v>-8857.2331294720007</v>
      </c>
      <c r="E21" s="38">
        <f t="shared" si="6"/>
        <v>-6898.2944808959992</v>
      </c>
      <c r="F21" s="39">
        <f t="shared" si="7"/>
        <v>625761.21476710401</v>
      </c>
      <c r="G21" s="40">
        <f t="shared" si="8"/>
        <v>6</v>
      </c>
      <c r="H21" s="41">
        <f t="shared" si="3"/>
        <v>705254.33607066364</v>
      </c>
      <c r="I21" s="41">
        <v>0</v>
      </c>
      <c r="J21" s="41">
        <f t="shared" si="4"/>
        <v>-7052.543360706637</v>
      </c>
      <c r="K21" s="41">
        <f t="shared" si="9"/>
        <v>-36841.413881158129</v>
      </c>
      <c r="L21" s="74">
        <f t="shared" si="10"/>
        <v>668412.92218950554</v>
      </c>
      <c r="N21" s="77"/>
      <c r="O21" s="107">
        <f t="shared" si="11"/>
        <v>125761.21476710401</v>
      </c>
      <c r="P21" s="107">
        <f t="shared" si="12"/>
        <v>168412.92218950554</v>
      </c>
    </row>
    <row r="22" spans="1:16" x14ac:dyDescent="0.3">
      <c r="A22" s="37">
        <f t="shared" si="5"/>
        <v>7</v>
      </c>
      <c r="B22" s="38">
        <f t="shared" si="0"/>
        <v>657965.88961792004</v>
      </c>
      <c r="C22" s="38">
        <f t="shared" si="1"/>
        <v>7895.590675415041</v>
      </c>
      <c r="D22" s="38">
        <f t="shared" si="2"/>
        <v>-9211.5224546508816</v>
      </c>
      <c r="E22" s="38">
        <f t="shared" si="6"/>
        <v>-8214.2262601318398</v>
      </c>
      <c r="F22" s="39">
        <f t="shared" si="7"/>
        <v>649751.66335778823</v>
      </c>
      <c r="G22" s="40">
        <f t="shared" si="8"/>
        <v>7</v>
      </c>
      <c r="H22" s="41">
        <f t="shared" si="3"/>
        <v>746864.3418988327</v>
      </c>
      <c r="I22" s="41">
        <v>0</v>
      </c>
      <c r="J22" s="41">
        <f t="shared" si="4"/>
        <v>-7468.6434189883275</v>
      </c>
      <c r="K22" s="41">
        <f t="shared" si="9"/>
        <v>-44310.057300146458</v>
      </c>
      <c r="L22" s="74">
        <f t="shared" si="10"/>
        <v>702554.28459868627</v>
      </c>
      <c r="N22" s="77"/>
      <c r="O22" s="107">
        <f t="shared" si="11"/>
        <v>149751.66335778823</v>
      </c>
      <c r="P22" s="107">
        <f t="shared" si="12"/>
        <v>202554.28459868627</v>
      </c>
    </row>
    <row r="23" spans="1:16" ht="15" thickBot="1" x14ac:dyDescent="0.35">
      <c r="A23" s="37">
        <f t="shared" si="5"/>
        <v>8</v>
      </c>
      <c r="B23" s="38">
        <f t="shared" si="0"/>
        <v>684284.52520263684</v>
      </c>
      <c r="C23" s="38">
        <f t="shared" si="1"/>
        <v>8211.4143024316418</v>
      </c>
      <c r="D23" s="38">
        <f t="shared" si="2"/>
        <v>-9579.9833528369163</v>
      </c>
      <c r="E23" s="38">
        <f t="shared" si="6"/>
        <v>-9582.7953105371143</v>
      </c>
      <c r="F23" s="39">
        <f t="shared" si="7"/>
        <v>674701.72989209974</v>
      </c>
      <c r="G23" s="40">
        <f t="shared" si="8"/>
        <v>8</v>
      </c>
      <c r="H23" s="41">
        <f t="shared" si="3"/>
        <v>790929.33807086374</v>
      </c>
      <c r="I23" s="41">
        <v>0</v>
      </c>
      <c r="J23" s="41">
        <f t="shared" si="4"/>
        <v>-7909.2933807086374</v>
      </c>
      <c r="K23" s="41">
        <f t="shared" si="9"/>
        <v>-52219.350680855096</v>
      </c>
      <c r="L23" s="74">
        <f t="shared" si="10"/>
        <v>738709.98739000864</v>
      </c>
      <c r="N23" s="77"/>
      <c r="O23" s="107">
        <f t="shared" si="11"/>
        <v>174701.72989209974</v>
      </c>
      <c r="P23" s="107">
        <f t="shared" si="12"/>
        <v>238709.98739000864</v>
      </c>
    </row>
    <row r="24" spans="1:16" x14ac:dyDescent="0.3">
      <c r="A24" s="37">
        <f t="shared" si="5"/>
        <v>9</v>
      </c>
      <c r="B24" s="38">
        <f t="shared" si="0"/>
        <v>711655.90621074231</v>
      </c>
      <c r="C24" s="38">
        <f t="shared" si="1"/>
        <v>8539.8708745289077</v>
      </c>
      <c r="D24" s="38">
        <f t="shared" si="2"/>
        <v>-9963.182686950393</v>
      </c>
      <c r="E24" s="38">
        <f t="shared" si="6"/>
        <v>-11006.1071229586</v>
      </c>
      <c r="F24" s="39">
        <f t="shared" si="7"/>
        <v>700649.79908778367</v>
      </c>
      <c r="G24" s="40">
        <f t="shared" si="8"/>
        <v>9</v>
      </c>
      <c r="H24" s="41">
        <f t="shared" si="3"/>
        <v>837594.16901704471</v>
      </c>
      <c r="I24" s="41">
        <v>0</v>
      </c>
      <c r="J24" s="41">
        <f t="shared" si="4"/>
        <v>-8375.9416901704481</v>
      </c>
      <c r="K24" s="41">
        <f t="shared" si="9"/>
        <v>-60595.292371025542</v>
      </c>
      <c r="L24" s="74">
        <f t="shared" si="10"/>
        <v>776998.87664601917</v>
      </c>
      <c r="M24" s="68" t="s">
        <v>10</v>
      </c>
      <c r="N24" s="77"/>
      <c r="O24" s="107">
        <f t="shared" si="11"/>
        <v>200649.79908778367</v>
      </c>
      <c r="P24" s="107">
        <f t="shared" si="12"/>
        <v>276998.87664601917</v>
      </c>
    </row>
    <row r="25" spans="1:16" ht="15" thickBot="1" x14ac:dyDescent="0.35">
      <c r="A25" s="56">
        <f t="shared" si="5"/>
        <v>10</v>
      </c>
      <c r="B25" s="57">
        <f t="shared" si="0"/>
        <v>740122.14245917206</v>
      </c>
      <c r="C25" s="57">
        <f t="shared" si="1"/>
        <v>8881.4657095100647</v>
      </c>
      <c r="D25" s="57">
        <f t="shared" si="2"/>
        <v>-10361.709994428409</v>
      </c>
      <c r="E25" s="57">
        <f t="shared" si="6"/>
        <v>-12486.351407876944</v>
      </c>
      <c r="F25" s="58">
        <f t="shared" si="7"/>
        <v>727635.79105129512</v>
      </c>
      <c r="G25" s="59">
        <f t="shared" si="8"/>
        <v>10</v>
      </c>
      <c r="H25" s="60">
        <f t="shared" si="3"/>
        <v>887012.2249890503</v>
      </c>
      <c r="I25" s="60">
        <v>0</v>
      </c>
      <c r="J25" s="60">
        <f t="shared" si="4"/>
        <v>-8870.1222498905026</v>
      </c>
      <c r="K25" s="60">
        <f t="shared" si="9"/>
        <v>-69465.414620916039</v>
      </c>
      <c r="L25" s="75">
        <f t="shared" si="10"/>
        <v>817546.81036813429</v>
      </c>
      <c r="M25" s="69">
        <f>+F25-L25</f>
        <v>-89911.019316839171</v>
      </c>
      <c r="N25" s="78">
        <f>+M25/$H$3</f>
        <v>-0.17982203863367835</v>
      </c>
      <c r="O25" s="107">
        <f t="shared" si="11"/>
        <v>227635.79105129512</v>
      </c>
      <c r="P25" s="107">
        <f t="shared" si="12"/>
        <v>317546.81036813429</v>
      </c>
    </row>
    <row r="26" spans="1:16" x14ac:dyDescent="0.3">
      <c r="A26" s="37">
        <f t="shared" si="5"/>
        <v>11</v>
      </c>
      <c r="B26" s="38">
        <f t="shared" si="0"/>
        <v>769727.02815753897</v>
      </c>
      <c r="C26" s="38">
        <f t="shared" si="1"/>
        <v>9236.7243378904677</v>
      </c>
      <c r="D26" s="38">
        <f t="shared" si="2"/>
        <v>-10776.178394205546</v>
      </c>
      <c r="E26" s="38">
        <f t="shared" si="6"/>
        <v>-14025.805464192023</v>
      </c>
      <c r="F26" s="39">
        <f t="shared" si="7"/>
        <v>755701.22269334691</v>
      </c>
      <c r="G26" s="40">
        <f t="shared" si="8"/>
        <v>11</v>
      </c>
      <c r="H26" s="41">
        <f t="shared" si="3"/>
        <v>939345.94626340421</v>
      </c>
      <c r="I26" s="41">
        <v>0</v>
      </c>
      <c r="J26" s="41">
        <f t="shared" si="4"/>
        <v>-9393.4594626340422</v>
      </c>
      <c r="K26" s="41">
        <f t="shared" si="9"/>
        <v>-78858.874083550079</v>
      </c>
      <c r="L26" s="74">
        <f t="shared" si="10"/>
        <v>860487.07217985415</v>
      </c>
      <c r="N26" s="77"/>
      <c r="O26" s="107">
        <f t="shared" si="11"/>
        <v>255701.22269334691</v>
      </c>
      <c r="P26" s="107">
        <f t="shared" si="12"/>
        <v>360487.07217985415</v>
      </c>
    </row>
    <row r="27" spans="1:16" x14ac:dyDescent="0.3">
      <c r="A27" s="37">
        <f t="shared" si="5"/>
        <v>12</v>
      </c>
      <c r="B27" s="38">
        <f t="shared" si="0"/>
        <v>800516.10928384052</v>
      </c>
      <c r="C27" s="38">
        <f t="shared" si="1"/>
        <v>9606.1933114060867</v>
      </c>
      <c r="D27" s="38">
        <f t="shared" si="2"/>
        <v>-11207.225529973768</v>
      </c>
      <c r="E27" s="38">
        <f t="shared" si="6"/>
        <v>-15626.837682759704</v>
      </c>
      <c r="F27" s="39">
        <f t="shared" si="7"/>
        <v>784889.27160108078</v>
      </c>
      <c r="G27" s="40">
        <f t="shared" si="8"/>
        <v>12</v>
      </c>
      <c r="H27" s="41">
        <f t="shared" si="3"/>
        <v>994767.35709294502</v>
      </c>
      <c r="I27" s="41">
        <v>0</v>
      </c>
      <c r="J27" s="41">
        <f t="shared" si="4"/>
        <v>-9947.6735709294499</v>
      </c>
      <c r="K27" s="41">
        <f t="shared" si="9"/>
        <v>-88806.547654479524</v>
      </c>
      <c r="L27" s="74">
        <f t="shared" si="10"/>
        <v>905960.80943846551</v>
      </c>
      <c r="N27" s="77"/>
      <c r="O27" s="107">
        <f t="shared" si="11"/>
        <v>284889.27160108078</v>
      </c>
      <c r="P27" s="107">
        <f t="shared" si="12"/>
        <v>405960.80943846551</v>
      </c>
    </row>
    <row r="28" spans="1:16" ht="15" thickBot="1" x14ac:dyDescent="0.35">
      <c r="A28" s="37">
        <f t="shared" si="5"/>
        <v>13</v>
      </c>
      <c r="B28" s="38">
        <f t="shared" si="0"/>
        <v>832536.75365519419</v>
      </c>
      <c r="C28" s="38">
        <f t="shared" si="1"/>
        <v>9990.4410438623308</v>
      </c>
      <c r="D28" s="38">
        <f t="shared" si="2"/>
        <v>-11655.514551172719</v>
      </c>
      <c r="E28" s="38">
        <f t="shared" si="6"/>
        <v>-17291.911190070092</v>
      </c>
      <c r="F28" s="39">
        <f t="shared" si="7"/>
        <v>815244.84246512409</v>
      </c>
      <c r="G28" s="40">
        <f t="shared" si="8"/>
        <v>13</v>
      </c>
      <c r="H28" s="41">
        <f t="shared" si="3"/>
        <v>1053458.6311614288</v>
      </c>
      <c r="I28" s="41">
        <v>0</v>
      </c>
      <c r="J28" s="41">
        <f t="shared" si="4"/>
        <v>-10534.586311614288</v>
      </c>
      <c r="K28" s="41">
        <f t="shared" si="9"/>
        <v>-99341.13396609381</v>
      </c>
      <c r="L28" s="74">
        <f t="shared" si="10"/>
        <v>954117.49719533499</v>
      </c>
      <c r="N28" s="77"/>
      <c r="O28" s="107">
        <f t="shared" si="11"/>
        <v>315244.84246512409</v>
      </c>
      <c r="P28" s="107">
        <f t="shared" si="12"/>
        <v>454117.49719533499</v>
      </c>
    </row>
    <row r="29" spans="1:16" x14ac:dyDescent="0.3">
      <c r="A29" s="37">
        <f t="shared" si="5"/>
        <v>14</v>
      </c>
      <c r="B29" s="38">
        <f t="shared" si="0"/>
        <v>865838.22380140203</v>
      </c>
      <c r="C29" s="38">
        <f t="shared" si="1"/>
        <v>10390.058685616825</v>
      </c>
      <c r="D29" s="38">
        <f t="shared" si="2"/>
        <v>-12121.735133219629</v>
      </c>
      <c r="E29" s="38">
        <f t="shared" si="6"/>
        <v>-19023.587637672896</v>
      </c>
      <c r="F29" s="39">
        <f t="shared" si="7"/>
        <v>846814.63616372913</v>
      </c>
      <c r="G29" s="40">
        <f t="shared" si="8"/>
        <v>14</v>
      </c>
      <c r="H29" s="41">
        <f t="shared" si="3"/>
        <v>1115612.6903999529</v>
      </c>
      <c r="I29" s="41">
        <v>0</v>
      </c>
      <c r="J29" s="41">
        <f t="shared" si="4"/>
        <v>-11156.12690399953</v>
      </c>
      <c r="K29" s="41">
        <f t="shared" si="9"/>
        <v>-110497.26087009333</v>
      </c>
      <c r="L29" s="74">
        <f t="shared" si="10"/>
        <v>1005115.4295298596</v>
      </c>
      <c r="M29" s="68" t="s">
        <v>11</v>
      </c>
      <c r="N29" s="77"/>
      <c r="O29" s="107">
        <f t="shared" si="11"/>
        <v>346814.63616372913</v>
      </c>
      <c r="P29" s="107">
        <f t="shared" si="12"/>
        <v>505115.42952985957</v>
      </c>
    </row>
    <row r="30" spans="1:16" ht="15" thickBot="1" x14ac:dyDescent="0.35">
      <c r="A30" s="56">
        <f t="shared" si="5"/>
        <v>15</v>
      </c>
      <c r="B30" s="57">
        <f t="shared" si="0"/>
        <v>900471.7527534581</v>
      </c>
      <c r="C30" s="57">
        <f t="shared" si="1"/>
        <v>10805.661033041497</v>
      </c>
      <c r="D30" s="57">
        <f t="shared" si="2"/>
        <v>-12606.604538548414</v>
      </c>
      <c r="E30" s="57">
        <f t="shared" si="6"/>
        <v>-20824.531143179811</v>
      </c>
      <c r="F30" s="58">
        <f t="shared" si="7"/>
        <v>879647.22161027824</v>
      </c>
      <c r="G30" s="59">
        <f t="shared" si="8"/>
        <v>15</v>
      </c>
      <c r="H30" s="60">
        <f t="shared" si="3"/>
        <v>1181433.8391335502</v>
      </c>
      <c r="I30" s="60">
        <v>0</v>
      </c>
      <c r="J30" s="60">
        <f t="shared" si="4"/>
        <v>-11814.338391335503</v>
      </c>
      <c r="K30" s="60">
        <f t="shared" si="9"/>
        <v>-122311.59926142884</v>
      </c>
      <c r="L30" s="75">
        <f t="shared" si="10"/>
        <v>1059122.2398721213</v>
      </c>
      <c r="M30" s="69">
        <f>+F30-L30</f>
        <v>-179475.01826184301</v>
      </c>
      <c r="N30" s="78">
        <f>+M30/$H$3</f>
        <v>-0.35895003652368601</v>
      </c>
      <c r="O30" s="107">
        <f t="shared" si="11"/>
        <v>379647.22161027824</v>
      </c>
      <c r="P30" s="107">
        <f t="shared" si="12"/>
        <v>559122.23987212125</v>
      </c>
    </row>
    <row r="31" spans="1:16" x14ac:dyDescent="0.3">
      <c r="A31" s="37">
        <f t="shared" si="5"/>
        <v>16</v>
      </c>
      <c r="B31" s="38">
        <f t="shared" si="0"/>
        <v>936490.62286359642</v>
      </c>
      <c r="C31" s="38">
        <f t="shared" si="1"/>
        <v>11237.887474363157</v>
      </c>
      <c r="D31" s="38">
        <f t="shared" si="2"/>
        <v>-13110.86872009035</v>
      </c>
      <c r="E31" s="38">
        <f t="shared" si="6"/>
        <v>-22697.512388907002</v>
      </c>
      <c r="F31" s="39">
        <f t="shared" si="7"/>
        <v>913793.1104746894</v>
      </c>
      <c r="G31" s="40">
        <f t="shared" si="8"/>
        <v>16</v>
      </c>
      <c r="H31" s="41">
        <f t="shared" si="3"/>
        <v>1251138.4356424296</v>
      </c>
      <c r="I31" s="41">
        <v>0</v>
      </c>
      <c r="J31" s="41">
        <f t="shared" si="4"/>
        <v>-12511.384356424296</v>
      </c>
      <c r="K31" s="41">
        <f t="shared" si="9"/>
        <v>-134822.98361785314</v>
      </c>
      <c r="L31" s="74">
        <f t="shared" si="10"/>
        <v>1116315.4520245765</v>
      </c>
      <c r="N31" s="77"/>
      <c r="O31" s="107">
        <f t="shared" si="11"/>
        <v>413793.1104746894</v>
      </c>
      <c r="P31" s="107">
        <f t="shared" si="12"/>
        <v>616315.45202457649</v>
      </c>
    </row>
    <row r="32" spans="1:16" x14ac:dyDescent="0.3">
      <c r="A32" s="37">
        <f t="shared" si="5"/>
        <v>17</v>
      </c>
      <c r="B32" s="38">
        <f t="shared" si="0"/>
        <v>973950.24777814036</v>
      </c>
      <c r="C32" s="38">
        <f t="shared" si="1"/>
        <v>11687.402973337685</v>
      </c>
      <c r="D32" s="38">
        <f t="shared" si="2"/>
        <v>-13635.303468893966</v>
      </c>
      <c r="E32" s="38">
        <f t="shared" si="6"/>
        <v>-24645.412884463283</v>
      </c>
      <c r="F32" s="39">
        <f t="shared" si="7"/>
        <v>949304.83489367703</v>
      </c>
      <c r="G32" s="40">
        <f t="shared" si="8"/>
        <v>17</v>
      </c>
      <c r="H32" s="41">
        <f t="shared" si="3"/>
        <v>1324955.6033453329</v>
      </c>
      <c r="I32" s="41">
        <v>0</v>
      </c>
      <c r="J32" s="41">
        <f t="shared" si="4"/>
        <v>-13249.556033453329</v>
      </c>
      <c r="K32" s="41">
        <f t="shared" si="9"/>
        <v>-148072.53965130646</v>
      </c>
      <c r="L32" s="74">
        <f t="shared" si="10"/>
        <v>1176883.0636940263</v>
      </c>
      <c r="N32" s="77"/>
      <c r="O32" s="107">
        <f t="shared" si="11"/>
        <v>449304.83489367703</v>
      </c>
      <c r="P32" s="107">
        <f t="shared" si="12"/>
        <v>676883.06369402632</v>
      </c>
    </row>
    <row r="33" spans="1:16" ht="15" thickBot="1" x14ac:dyDescent="0.35">
      <c r="A33" s="37">
        <f t="shared" si="5"/>
        <v>18</v>
      </c>
      <c r="B33" s="38">
        <f t="shared" si="0"/>
        <v>1012908.257689266</v>
      </c>
      <c r="C33" s="38">
        <f t="shared" si="1"/>
        <v>12154.899092271193</v>
      </c>
      <c r="D33" s="38">
        <f t="shared" si="2"/>
        <v>-14180.715607649725</v>
      </c>
      <c r="E33" s="38">
        <f t="shared" si="6"/>
        <v>-26671.229399841817</v>
      </c>
      <c r="F33" s="39">
        <f t="shared" si="7"/>
        <v>986237.02828942414</v>
      </c>
      <c r="G33" s="40">
        <f t="shared" si="8"/>
        <v>18</v>
      </c>
      <c r="H33" s="41">
        <f t="shared" si="3"/>
        <v>1403127.9839427075</v>
      </c>
      <c r="I33" s="41">
        <v>0</v>
      </c>
      <c r="J33" s="41">
        <f t="shared" si="4"/>
        <v>-14031.279839427076</v>
      </c>
      <c r="K33" s="41">
        <f t="shared" si="9"/>
        <v>-162103.81949073353</v>
      </c>
      <c r="L33" s="74">
        <f t="shared" si="10"/>
        <v>1241024.164451974</v>
      </c>
      <c r="N33" s="77"/>
      <c r="O33" s="107">
        <f t="shared" si="11"/>
        <v>486237.02828942414</v>
      </c>
      <c r="P33" s="107">
        <f t="shared" si="12"/>
        <v>741024.16445197398</v>
      </c>
    </row>
    <row r="34" spans="1:16" x14ac:dyDescent="0.3">
      <c r="A34" s="37">
        <f t="shared" si="5"/>
        <v>19</v>
      </c>
      <c r="B34" s="38">
        <f t="shared" si="0"/>
        <v>1053424.5879968368</v>
      </c>
      <c r="C34" s="38">
        <f t="shared" si="1"/>
        <v>12641.095055962041</v>
      </c>
      <c r="D34" s="38">
        <f t="shared" si="2"/>
        <v>-14747.944231955715</v>
      </c>
      <c r="E34" s="38">
        <f t="shared" si="6"/>
        <v>-28778.07857583549</v>
      </c>
      <c r="F34" s="39">
        <f t="shared" si="7"/>
        <v>1024646.5094210013</v>
      </c>
      <c r="G34" s="40">
        <f t="shared" si="8"/>
        <v>19</v>
      </c>
      <c r="H34" s="41">
        <f t="shared" si="3"/>
        <v>1485912.5349953272</v>
      </c>
      <c r="I34" s="41">
        <v>0</v>
      </c>
      <c r="J34" s="41">
        <f t="shared" si="4"/>
        <v>-14859.125349953272</v>
      </c>
      <c r="K34" s="41">
        <f t="shared" si="9"/>
        <v>-176962.9448406868</v>
      </c>
      <c r="L34" s="74">
        <f t="shared" si="10"/>
        <v>1308949.5901546404</v>
      </c>
      <c r="M34" s="68" t="s">
        <v>12</v>
      </c>
      <c r="N34" s="77"/>
      <c r="O34" s="107">
        <f t="shared" si="11"/>
        <v>524646.5094210013</v>
      </c>
      <c r="P34" s="107">
        <f t="shared" si="12"/>
        <v>808949.59015464038</v>
      </c>
    </row>
    <row r="35" spans="1:16" ht="15" thickBot="1" x14ac:dyDescent="0.35">
      <c r="A35" s="56">
        <f t="shared" si="5"/>
        <v>20</v>
      </c>
      <c r="B35" s="57">
        <f t="shared" si="0"/>
        <v>1095561.5715167103</v>
      </c>
      <c r="C35" s="57">
        <f t="shared" si="1"/>
        <v>13146.738858200524</v>
      </c>
      <c r="D35" s="57">
        <f t="shared" si="2"/>
        <v>-15337.862001233945</v>
      </c>
      <c r="E35" s="57">
        <f t="shared" si="6"/>
        <v>-30969.201718868913</v>
      </c>
      <c r="F35" s="58">
        <f t="shared" si="7"/>
        <v>1064592.3697978414</v>
      </c>
      <c r="G35" s="59">
        <f t="shared" si="8"/>
        <v>20</v>
      </c>
      <c r="H35" s="60">
        <f t="shared" si="3"/>
        <v>1573581.3745600514</v>
      </c>
      <c r="I35" s="60">
        <v>0</v>
      </c>
      <c r="J35" s="60">
        <f t="shared" si="4"/>
        <v>-15735.813745600513</v>
      </c>
      <c r="K35" s="60">
        <f t="shared" si="9"/>
        <v>-192698.75858628732</v>
      </c>
      <c r="L35" s="75">
        <f t="shared" si="10"/>
        <v>1380882.6159737641</v>
      </c>
      <c r="M35" s="69">
        <f>+F35-L35</f>
        <v>-316290.24617592269</v>
      </c>
      <c r="N35" s="78">
        <f>+M35/$H$3</f>
        <v>-0.63258049235184532</v>
      </c>
      <c r="O35" s="107">
        <f t="shared" si="11"/>
        <v>564592.36979784141</v>
      </c>
      <c r="P35" s="107">
        <f t="shared" si="12"/>
        <v>880882.6159737641</v>
      </c>
    </row>
    <row r="36" spans="1:16" x14ac:dyDescent="0.3">
      <c r="A36" s="37">
        <f t="shared" ref="A36:A45" si="13">1+A35</f>
        <v>21</v>
      </c>
      <c r="B36" s="38">
        <f t="shared" ref="B36:B45" si="14">+B35*(1+$F$6)</f>
        <v>1139384.0343773789</v>
      </c>
      <c r="C36" s="38">
        <f t="shared" ref="C36:C45" si="15">+B36*$F$7</f>
        <v>13672.608412528547</v>
      </c>
      <c r="D36" s="38">
        <f t="shared" ref="D36:D45" si="16">-B36*$F$8</f>
        <v>-15951.376481283305</v>
      </c>
      <c r="E36" s="38">
        <f t="shared" ref="E36:E45" si="17">+(+C36+D36)+E35</f>
        <v>-33247.969787623675</v>
      </c>
      <c r="F36" s="39">
        <f t="shared" ref="F36:F45" si="18">+B36+E36</f>
        <v>1106136.0645897551</v>
      </c>
      <c r="G36" s="40">
        <f t="shared" ref="G36:G45" si="19">1+G35</f>
        <v>21</v>
      </c>
      <c r="H36" s="41">
        <f t="shared" ref="H36:H45" si="20">+H35*(1+$J$6)</f>
        <v>1666422.6756590942</v>
      </c>
      <c r="I36" s="41">
        <v>1</v>
      </c>
      <c r="J36" s="41">
        <f t="shared" ref="J36:J45" si="21">-H36*$J$8</f>
        <v>-16664.226756590942</v>
      </c>
      <c r="K36" s="41">
        <f t="shared" ref="K36:K45" si="22">+J36+K35</f>
        <v>-209362.98534287827</v>
      </c>
      <c r="L36" s="74">
        <f t="shared" ref="L36:L45" si="23">+H36+K36</f>
        <v>1457059.6903162161</v>
      </c>
      <c r="N36" s="77"/>
      <c r="O36" s="107">
        <f t="shared" si="11"/>
        <v>606136.06458975514</v>
      </c>
      <c r="P36" s="107">
        <f t="shared" si="12"/>
        <v>957059.69031621609</v>
      </c>
    </row>
    <row r="37" spans="1:16" x14ac:dyDescent="0.3">
      <c r="A37" s="37">
        <f t="shared" si="13"/>
        <v>22</v>
      </c>
      <c r="B37" s="38">
        <f t="shared" si="14"/>
        <v>1184959.395752474</v>
      </c>
      <c r="C37" s="38">
        <f t="shared" si="15"/>
        <v>14219.512749029687</v>
      </c>
      <c r="D37" s="38">
        <f t="shared" si="16"/>
        <v>-16589.431540534635</v>
      </c>
      <c r="E37" s="38">
        <f t="shared" si="17"/>
        <v>-35617.888579128623</v>
      </c>
      <c r="F37" s="39">
        <f t="shared" si="18"/>
        <v>1149341.5071733454</v>
      </c>
      <c r="G37" s="40">
        <f t="shared" si="19"/>
        <v>22</v>
      </c>
      <c r="H37" s="41">
        <f t="shared" si="20"/>
        <v>1764741.6135229806</v>
      </c>
      <c r="I37" s="41">
        <v>2</v>
      </c>
      <c r="J37" s="41">
        <f t="shared" si="21"/>
        <v>-17647.416135229807</v>
      </c>
      <c r="K37" s="41">
        <f t="shared" si="22"/>
        <v>-227010.40147810808</v>
      </c>
      <c r="L37" s="74">
        <f t="shared" si="23"/>
        <v>1537731.2120448726</v>
      </c>
      <c r="N37" s="77"/>
      <c r="O37" s="107">
        <f t="shared" si="11"/>
        <v>649341.50717334542</v>
      </c>
      <c r="P37" s="107">
        <f t="shared" si="12"/>
        <v>1037731.2120448726</v>
      </c>
    </row>
    <row r="38" spans="1:16" ht="15" thickBot="1" x14ac:dyDescent="0.35">
      <c r="A38" s="37">
        <f t="shared" si="13"/>
        <v>23</v>
      </c>
      <c r="B38" s="38">
        <f t="shared" si="14"/>
        <v>1232357.771582573</v>
      </c>
      <c r="C38" s="38">
        <f t="shared" si="15"/>
        <v>14788.293258990876</v>
      </c>
      <c r="D38" s="38">
        <f t="shared" si="16"/>
        <v>-17253.008802156022</v>
      </c>
      <c r="E38" s="38">
        <f t="shared" si="17"/>
        <v>-38082.604122293771</v>
      </c>
      <c r="F38" s="39">
        <f t="shared" si="18"/>
        <v>1194275.1674602791</v>
      </c>
      <c r="G38" s="40">
        <f t="shared" si="19"/>
        <v>23</v>
      </c>
      <c r="H38" s="41">
        <f t="shared" si="20"/>
        <v>1868861.3687208362</v>
      </c>
      <c r="I38" s="41">
        <v>3</v>
      </c>
      <c r="J38" s="41">
        <f t="shared" si="21"/>
        <v>-18688.613687208363</v>
      </c>
      <c r="K38" s="41">
        <f t="shared" si="22"/>
        <v>-245699.01516531644</v>
      </c>
      <c r="L38" s="74">
        <f t="shared" si="23"/>
        <v>1623162.3535555198</v>
      </c>
      <c r="N38" s="77"/>
      <c r="O38" s="107">
        <f t="shared" si="11"/>
        <v>694275.16746027907</v>
      </c>
      <c r="P38" s="107">
        <f t="shared" si="12"/>
        <v>1123162.3535555198</v>
      </c>
    </row>
    <row r="39" spans="1:16" x14ac:dyDescent="0.3">
      <c r="A39" s="37">
        <f t="shared" si="13"/>
        <v>24</v>
      </c>
      <c r="B39" s="38">
        <f t="shared" si="14"/>
        <v>1281652.082445876</v>
      </c>
      <c r="C39" s="38">
        <f t="shared" si="15"/>
        <v>15379.824989350513</v>
      </c>
      <c r="D39" s="38">
        <f t="shared" si="16"/>
        <v>-17943.129154242262</v>
      </c>
      <c r="E39" s="38">
        <f t="shared" si="17"/>
        <v>-40645.908287185521</v>
      </c>
      <c r="F39" s="39">
        <f t="shared" si="18"/>
        <v>1241006.1741586905</v>
      </c>
      <c r="G39" s="40">
        <f t="shared" si="19"/>
        <v>24</v>
      </c>
      <c r="H39" s="41">
        <f t="shared" si="20"/>
        <v>1979124.1894753654</v>
      </c>
      <c r="I39" s="41">
        <v>4</v>
      </c>
      <c r="J39" s="41">
        <f t="shared" si="21"/>
        <v>-19791.241894753653</v>
      </c>
      <c r="K39" s="41">
        <f t="shared" si="22"/>
        <v>-265490.25706007011</v>
      </c>
      <c r="L39" s="74">
        <f t="shared" si="23"/>
        <v>1713633.9324152954</v>
      </c>
      <c r="M39" s="68" t="s">
        <v>13</v>
      </c>
      <c r="N39" s="77"/>
      <c r="O39" s="107">
        <f t="shared" si="11"/>
        <v>741006.1741586905</v>
      </c>
      <c r="P39" s="107">
        <f t="shared" si="12"/>
        <v>1213633.9324152954</v>
      </c>
    </row>
    <row r="40" spans="1:16" ht="15" thickBot="1" x14ac:dyDescent="0.35">
      <c r="A40" s="56">
        <f t="shared" si="13"/>
        <v>25</v>
      </c>
      <c r="B40" s="57">
        <f t="shared" si="14"/>
        <v>1332918.1657437112</v>
      </c>
      <c r="C40" s="57">
        <f t="shared" si="15"/>
        <v>15995.017988924534</v>
      </c>
      <c r="D40" s="57">
        <f t="shared" si="16"/>
        <v>-18660.854320411956</v>
      </c>
      <c r="E40" s="57">
        <f t="shared" si="17"/>
        <v>-43311.744618672943</v>
      </c>
      <c r="F40" s="58">
        <f t="shared" si="18"/>
        <v>1289606.4211250383</v>
      </c>
      <c r="G40" s="59">
        <f t="shared" si="19"/>
        <v>25</v>
      </c>
      <c r="H40" s="60">
        <f t="shared" si="20"/>
        <v>2095892.5166544118</v>
      </c>
      <c r="I40" s="60">
        <v>5</v>
      </c>
      <c r="J40" s="60">
        <f t="shared" si="21"/>
        <v>-20958.925166544119</v>
      </c>
      <c r="K40" s="60">
        <f t="shared" si="22"/>
        <v>-286449.18222661421</v>
      </c>
      <c r="L40" s="75">
        <f t="shared" si="23"/>
        <v>1809443.3344277977</v>
      </c>
      <c r="M40" s="69">
        <f>+F40-L40</f>
        <v>-519836.91330275941</v>
      </c>
      <c r="N40" s="78">
        <f>+M40/$H$3</f>
        <v>-1.0396738266055188</v>
      </c>
      <c r="O40" s="107">
        <f t="shared" si="11"/>
        <v>789606.42112503829</v>
      </c>
      <c r="P40" s="107">
        <f t="shared" si="12"/>
        <v>1309443.3344277977</v>
      </c>
    </row>
    <row r="41" spans="1:16" s="1" customFormat="1" x14ac:dyDescent="0.3">
      <c r="A41" s="37">
        <f t="shared" si="13"/>
        <v>26</v>
      </c>
      <c r="B41" s="38">
        <f t="shared" si="14"/>
        <v>1386234.8923734596</v>
      </c>
      <c r="C41" s="38">
        <f t="shared" si="15"/>
        <v>16634.818708481514</v>
      </c>
      <c r="D41" s="38">
        <f t="shared" si="16"/>
        <v>-19407.288493228436</v>
      </c>
      <c r="E41" s="38">
        <f t="shared" si="17"/>
        <v>-46084.214403419865</v>
      </c>
      <c r="F41" s="39">
        <f t="shared" si="18"/>
        <v>1340150.6779700399</v>
      </c>
      <c r="G41" s="40">
        <f t="shared" si="19"/>
        <v>26</v>
      </c>
      <c r="H41" s="41">
        <f t="shared" si="20"/>
        <v>2219550.175137022</v>
      </c>
      <c r="I41" s="41">
        <v>6</v>
      </c>
      <c r="J41" s="41">
        <f t="shared" si="21"/>
        <v>-22195.501751370222</v>
      </c>
      <c r="K41" s="41">
        <f t="shared" si="22"/>
        <v>-308644.68397798442</v>
      </c>
      <c r="L41" s="74">
        <f t="shared" si="23"/>
        <v>1910905.4911590377</v>
      </c>
      <c r="M41" s="55"/>
      <c r="N41" s="77"/>
      <c r="O41" s="107">
        <f t="shared" si="11"/>
        <v>840150.67797003989</v>
      </c>
      <c r="P41" s="107">
        <f t="shared" si="12"/>
        <v>1410905.4911590377</v>
      </c>
    </row>
    <row r="42" spans="1:16" s="1" customFormat="1" x14ac:dyDescent="0.3">
      <c r="A42" s="37">
        <f t="shared" si="13"/>
        <v>27</v>
      </c>
      <c r="B42" s="38">
        <f t="shared" si="14"/>
        <v>1441684.2880683981</v>
      </c>
      <c r="C42" s="38">
        <f t="shared" si="15"/>
        <v>17300.211456820776</v>
      </c>
      <c r="D42" s="38">
        <f t="shared" si="16"/>
        <v>-20183.580032957576</v>
      </c>
      <c r="E42" s="38">
        <f t="shared" si="17"/>
        <v>-48967.582979556668</v>
      </c>
      <c r="F42" s="39">
        <f t="shared" si="18"/>
        <v>1392716.7050888415</v>
      </c>
      <c r="G42" s="40">
        <f t="shared" si="19"/>
        <v>27</v>
      </c>
      <c r="H42" s="41">
        <f t="shared" si="20"/>
        <v>2350503.6354701063</v>
      </c>
      <c r="I42" s="41">
        <v>7</v>
      </c>
      <c r="J42" s="41">
        <f t="shared" si="21"/>
        <v>-23505.036354701064</v>
      </c>
      <c r="K42" s="41">
        <f t="shared" si="22"/>
        <v>-332149.72033268551</v>
      </c>
      <c r="L42" s="74">
        <f t="shared" si="23"/>
        <v>2018353.9151374209</v>
      </c>
      <c r="M42" s="55"/>
      <c r="N42" s="77"/>
      <c r="O42" s="107">
        <f t="shared" si="11"/>
        <v>892716.7050888415</v>
      </c>
      <c r="P42" s="107">
        <f t="shared" si="12"/>
        <v>1518353.9151374209</v>
      </c>
    </row>
    <row r="43" spans="1:16" s="1" customFormat="1" ht="15" thickBot="1" x14ac:dyDescent="0.35">
      <c r="A43" s="37">
        <f t="shared" si="13"/>
        <v>28</v>
      </c>
      <c r="B43" s="38">
        <f t="shared" si="14"/>
        <v>1499351.6595911342</v>
      </c>
      <c r="C43" s="38">
        <f t="shared" si="15"/>
        <v>17992.21991509361</v>
      </c>
      <c r="D43" s="38">
        <f t="shared" si="16"/>
        <v>-20990.923234275881</v>
      </c>
      <c r="E43" s="38">
        <f t="shared" si="17"/>
        <v>-51966.286298738938</v>
      </c>
      <c r="F43" s="39">
        <f t="shared" si="18"/>
        <v>1447385.3732923951</v>
      </c>
      <c r="G43" s="40">
        <f t="shared" si="19"/>
        <v>28</v>
      </c>
      <c r="H43" s="41">
        <f t="shared" si="20"/>
        <v>2489183.3499628422</v>
      </c>
      <c r="I43" s="41">
        <v>8</v>
      </c>
      <c r="J43" s="41">
        <f t="shared" si="21"/>
        <v>-24891.833499628421</v>
      </c>
      <c r="K43" s="41">
        <f t="shared" si="22"/>
        <v>-357041.55383231392</v>
      </c>
      <c r="L43" s="74">
        <f t="shared" si="23"/>
        <v>2132141.7961305282</v>
      </c>
      <c r="M43" s="55"/>
      <c r="N43" s="77"/>
      <c r="O43" s="107">
        <f t="shared" si="11"/>
        <v>947385.37329239515</v>
      </c>
      <c r="P43" s="107">
        <f t="shared" si="12"/>
        <v>1632141.7961305282</v>
      </c>
    </row>
    <row r="44" spans="1:16" s="1" customFormat="1" x14ac:dyDescent="0.3">
      <c r="A44" s="37">
        <f t="shared" si="13"/>
        <v>29</v>
      </c>
      <c r="B44" s="38">
        <f t="shared" si="14"/>
        <v>1559325.7259747796</v>
      </c>
      <c r="C44" s="38">
        <f t="shared" si="15"/>
        <v>18711.908711697357</v>
      </c>
      <c r="D44" s="38">
        <f t="shared" si="16"/>
        <v>-21830.560163646915</v>
      </c>
      <c r="E44" s="38">
        <f t="shared" si="17"/>
        <v>-55084.937750688492</v>
      </c>
      <c r="F44" s="39">
        <f t="shared" si="18"/>
        <v>1504240.7882240911</v>
      </c>
      <c r="G44" s="40">
        <f t="shared" si="19"/>
        <v>29</v>
      </c>
      <c r="H44" s="41">
        <f t="shared" si="20"/>
        <v>2636045.16761065</v>
      </c>
      <c r="I44" s="41">
        <v>9</v>
      </c>
      <c r="J44" s="41">
        <f t="shared" si="21"/>
        <v>-26360.451676106499</v>
      </c>
      <c r="K44" s="41">
        <f t="shared" si="22"/>
        <v>-383402.00550842041</v>
      </c>
      <c r="L44" s="74">
        <f t="shared" si="23"/>
        <v>2252643.1621022294</v>
      </c>
      <c r="M44" s="68" t="s">
        <v>14</v>
      </c>
      <c r="N44" s="77"/>
      <c r="O44" s="107">
        <f t="shared" si="11"/>
        <v>1004240.7882240911</v>
      </c>
      <c r="P44" s="107">
        <f t="shared" si="12"/>
        <v>1752643.1621022294</v>
      </c>
    </row>
    <row r="45" spans="1:16" s="1" customFormat="1" ht="15" thickBot="1" x14ac:dyDescent="0.35">
      <c r="A45" s="42">
        <f t="shared" si="13"/>
        <v>30</v>
      </c>
      <c r="B45" s="43">
        <f t="shared" si="14"/>
        <v>1621698.7550137709</v>
      </c>
      <c r="C45" s="43">
        <f t="shared" si="15"/>
        <v>19460.385060165252</v>
      </c>
      <c r="D45" s="43">
        <f t="shared" si="16"/>
        <v>-22703.782570192794</v>
      </c>
      <c r="E45" s="43">
        <f t="shared" si="17"/>
        <v>-58328.335260716034</v>
      </c>
      <c r="F45" s="44">
        <f t="shared" si="18"/>
        <v>1563370.4197530549</v>
      </c>
      <c r="G45" s="45">
        <f t="shared" si="19"/>
        <v>30</v>
      </c>
      <c r="H45" s="46">
        <f t="shared" si="20"/>
        <v>2791571.8324996782</v>
      </c>
      <c r="I45" s="46">
        <v>10</v>
      </c>
      <c r="J45" s="46">
        <f t="shared" si="21"/>
        <v>-27915.718324996782</v>
      </c>
      <c r="K45" s="46">
        <f t="shared" si="22"/>
        <v>-411317.72383341717</v>
      </c>
      <c r="L45" s="76">
        <f t="shared" si="23"/>
        <v>2380254.1086662612</v>
      </c>
      <c r="M45" s="69">
        <f>+F45-L45</f>
        <v>-816883.68891320634</v>
      </c>
      <c r="N45" s="78">
        <f>+M45/$H$3</f>
        <v>-1.6337673778264126</v>
      </c>
      <c r="O45" s="107">
        <f t="shared" si="11"/>
        <v>1063370.4197530549</v>
      </c>
      <c r="P45" s="107">
        <f t="shared" si="12"/>
        <v>1880254.1086662612</v>
      </c>
    </row>
    <row r="46" spans="1:16" s="1" customFormat="1" x14ac:dyDescent="0.3">
      <c r="M46" s="55"/>
      <c r="N46" s="2"/>
    </row>
    <row r="47" spans="1:16" s="1" customFormat="1" x14ac:dyDescent="0.3">
      <c r="M47" s="55"/>
      <c r="N47" s="2"/>
    </row>
    <row r="48" spans="1:16" s="1" customFormat="1" x14ac:dyDescent="0.3">
      <c r="M48" s="55"/>
      <c r="N48" s="2"/>
    </row>
    <row r="49" spans="13:14" s="1" customFormat="1" x14ac:dyDescent="0.3">
      <c r="M49" s="55"/>
      <c r="N49" s="2"/>
    </row>
    <row r="50" spans="13:14" s="1" customFormat="1" x14ac:dyDescent="0.3">
      <c r="M50" s="55"/>
      <c r="N50" s="2"/>
    </row>
    <row r="51" spans="13:14" s="1" customFormat="1" x14ac:dyDescent="0.3">
      <c r="M51" s="55"/>
      <c r="N51" s="2"/>
    </row>
    <row r="52" spans="13:14" s="1" customFormat="1" x14ac:dyDescent="0.3">
      <c r="M52" s="55"/>
      <c r="N52" s="2"/>
    </row>
    <row r="53" spans="13:14" s="1" customFormat="1" x14ac:dyDescent="0.3">
      <c r="M53" s="55"/>
      <c r="N53" s="2"/>
    </row>
    <row r="54" spans="13:14" s="1" customFormat="1" x14ac:dyDescent="0.3">
      <c r="M54" s="55"/>
      <c r="N54" s="2"/>
    </row>
    <row r="55" spans="13:14" s="1" customFormat="1" x14ac:dyDescent="0.3">
      <c r="M55" s="55"/>
      <c r="N55" s="2"/>
    </row>
    <row r="56" spans="13:14" s="1" customFormat="1" x14ac:dyDescent="0.3">
      <c r="M56" s="55"/>
      <c r="N56" s="2"/>
    </row>
    <row r="57" spans="13:14" s="1" customFormat="1" x14ac:dyDescent="0.3">
      <c r="M57" s="55"/>
      <c r="N57" s="2"/>
    </row>
    <row r="58" spans="13:14" s="1" customFormat="1" x14ac:dyDescent="0.3">
      <c r="M58" s="55"/>
      <c r="N58" s="2"/>
    </row>
    <row r="59" spans="13:14" s="1" customFormat="1" x14ac:dyDescent="0.3">
      <c r="M59" s="55"/>
      <c r="N59" s="2"/>
    </row>
    <row r="60" spans="13:14" s="1" customFormat="1" x14ac:dyDescent="0.3">
      <c r="M60" s="55"/>
      <c r="N60" s="2"/>
    </row>
    <row r="61" spans="13:14" s="1" customFormat="1" x14ac:dyDescent="0.3">
      <c r="M61" s="55"/>
      <c r="N61" s="2"/>
    </row>
    <row r="62" spans="13:14" s="1" customFormat="1" x14ac:dyDescent="0.3">
      <c r="M62" s="55"/>
      <c r="N62" s="2"/>
    </row>
    <row r="63" spans="13:14" s="1" customFormat="1" x14ac:dyDescent="0.3">
      <c r="M63" s="55"/>
      <c r="N63" s="2"/>
    </row>
    <row r="64" spans="13:14" s="1" customFormat="1" x14ac:dyDescent="0.3">
      <c r="M64" s="55"/>
      <c r="N64" s="2"/>
    </row>
    <row r="65" spans="13:14" s="1" customFormat="1" x14ac:dyDescent="0.3">
      <c r="M65" s="55"/>
      <c r="N65" s="2"/>
    </row>
    <row r="66" spans="13:14" s="1" customFormat="1" x14ac:dyDescent="0.3">
      <c r="M66" s="55"/>
      <c r="N66" s="2"/>
    </row>
    <row r="67" spans="13:14" s="1" customFormat="1" x14ac:dyDescent="0.3">
      <c r="M67" s="55"/>
      <c r="N67" s="2"/>
    </row>
    <row r="68" spans="13:14" s="1" customFormat="1" x14ac:dyDescent="0.3">
      <c r="M68" s="55"/>
      <c r="N68" s="2"/>
    </row>
    <row r="69" spans="13:14" s="1" customFormat="1" x14ac:dyDescent="0.3">
      <c r="M69" s="55"/>
      <c r="N69" s="2"/>
    </row>
    <row r="70" spans="13:14" s="1" customFormat="1" x14ac:dyDescent="0.3">
      <c r="M70" s="55"/>
      <c r="N70" s="2"/>
    </row>
    <row r="71" spans="13:14" s="1" customFormat="1" x14ac:dyDescent="0.3">
      <c r="M71" s="55"/>
      <c r="N71" s="2"/>
    </row>
    <row r="72" spans="13:14" s="1" customFormat="1" x14ac:dyDescent="0.3">
      <c r="M72" s="55"/>
      <c r="N72" s="2"/>
    </row>
    <row r="73" spans="13:14" s="1" customFormat="1" x14ac:dyDescent="0.3">
      <c r="M73" s="55"/>
      <c r="N73" s="2"/>
    </row>
    <row r="74" spans="13:14" s="1" customFormat="1" x14ac:dyDescent="0.3">
      <c r="M74" s="55"/>
      <c r="N74" s="2"/>
    </row>
    <row r="75" spans="13:14" s="1" customFormat="1" x14ac:dyDescent="0.3">
      <c r="M75" s="55"/>
      <c r="N75" s="2"/>
    </row>
    <row r="76" spans="13:14" s="1" customFormat="1" x14ac:dyDescent="0.3">
      <c r="M76" s="55"/>
      <c r="N76" s="2"/>
    </row>
    <row r="77" spans="13:14" s="1" customFormat="1" x14ac:dyDescent="0.3">
      <c r="M77" s="55"/>
      <c r="N77" s="2"/>
    </row>
    <row r="78" spans="13:14" s="1" customFormat="1" x14ac:dyDescent="0.3">
      <c r="M78" s="55"/>
      <c r="N78" s="2"/>
    </row>
    <row r="79" spans="13:14" s="1" customFormat="1" x14ac:dyDescent="0.3">
      <c r="M79" s="55"/>
      <c r="N79" s="2"/>
    </row>
    <row r="80" spans="13:14" s="1" customFormat="1" x14ac:dyDescent="0.3">
      <c r="M80" s="55"/>
      <c r="N80" s="2"/>
    </row>
    <row r="81" spans="13:14" s="1" customFormat="1" x14ac:dyDescent="0.3">
      <c r="M81" s="55"/>
      <c r="N81" s="2"/>
    </row>
    <row r="82" spans="13:14" s="1" customFormat="1" x14ac:dyDescent="0.3">
      <c r="M82" s="55"/>
      <c r="N82" s="2"/>
    </row>
    <row r="83" spans="13:14" s="1" customFormat="1" x14ac:dyDescent="0.3">
      <c r="M83" s="55"/>
      <c r="N83" s="2"/>
    </row>
    <row r="84" spans="13:14" s="1" customFormat="1" x14ac:dyDescent="0.3">
      <c r="M84" s="55"/>
      <c r="N84" s="2"/>
    </row>
    <row r="85" spans="13:14" s="1" customFormat="1" x14ac:dyDescent="0.3">
      <c r="M85" s="55"/>
      <c r="N85" s="2"/>
    </row>
    <row r="86" spans="13:14" s="1" customFormat="1" x14ac:dyDescent="0.3">
      <c r="M86" s="55"/>
      <c r="N86" s="2"/>
    </row>
    <row r="87" spans="13:14" s="1" customFormat="1" x14ac:dyDescent="0.3">
      <c r="M87" s="55"/>
      <c r="N87" s="2"/>
    </row>
    <row r="88" spans="13:14" s="1" customFormat="1" x14ac:dyDescent="0.3">
      <c r="M88" s="55"/>
      <c r="N88" s="2"/>
    </row>
    <row r="89" spans="13:14" s="1" customFormat="1" x14ac:dyDescent="0.3">
      <c r="M89" s="55"/>
      <c r="N89" s="2"/>
    </row>
    <row r="90" spans="13:14" s="1" customFormat="1" x14ac:dyDescent="0.3">
      <c r="M90" s="55"/>
      <c r="N90" s="2"/>
    </row>
    <row r="91" spans="13:14" s="1" customFormat="1" x14ac:dyDescent="0.3">
      <c r="M91" s="55"/>
      <c r="N91" s="2"/>
    </row>
    <row r="92" spans="13:14" s="1" customFormat="1" x14ac:dyDescent="0.3">
      <c r="M92" s="55"/>
      <c r="N92" s="2"/>
    </row>
    <row r="93" spans="13:14" s="1" customFormat="1" x14ac:dyDescent="0.3">
      <c r="M93" s="55"/>
      <c r="N93" s="2"/>
    </row>
    <row r="94" spans="13:14" s="1" customFormat="1" x14ac:dyDescent="0.3">
      <c r="M94" s="55"/>
      <c r="N94" s="2"/>
    </row>
    <row r="95" spans="13:14" s="1" customFormat="1" x14ac:dyDescent="0.3">
      <c r="M95" s="55"/>
      <c r="N95" s="2"/>
    </row>
    <row r="96" spans="13:14" s="1" customFormat="1" x14ac:dyDescent="0.3">
      <c r="M96" s="55"/>
      <c r="N96" s="2"/>
    </row>
    <row r="97" spans="13:14" s="1" customFormat="1" x14ac:dyDescent="0.3">
      <c r="M97" s="55"/>
      <c r="N97" s="2"/>
    </row>
    <row r="98" spans="13:14" s="1" customFormat="1" x14ac:dyDescent="0.3">
      <c r="M98" s="55"/>
      <c r="N98" s="2"/>
    </row>
    <row r="99" spans="13:14" s="1" customFormat="1" x14ac:dyDescent="0.3">
      <c r="M99" s="55"/>
      <c r="N99" s="2"/>
    </row>
    <row r="100" spans="13:14" s="1" customFormat="1" x14ac:dyDescent="0.3">
      <c r="M100" s="55"/>
      <c r="N100" s="2"/>
    </row>
    <row r="101" spans="13:14" s="1" customFormat="1" x14ac:dyDescent="0.3">
      <c r="M101" s="55"/>
      <c r="N101" s="2"/>
    </row>
    <row r="102" spans="13:14" s="1" customFormat="1" x14ac:dyDescent="0.3">
      <c r="M102" s="55"/>
      <c r="N102" s="2"/>
    </row>
    <row r="103" spans="13:14" s="1" customFormat="1" x14ac:dyDescent="0.3">
      <c r="M103" s="55"/>
      <c r="N103" s="2"/>
    </row>
    <row r="104" spans="13:14" s="1" customFormat="1" x14ac:dyDescent="0.3">
      <c r="M104" s="55"/>
      <c r="N104" s="2"/>
    </row>
    <row r="105" spans="13:14" s="1" customFormat="1" x14ac:dyDescent="0.3">
      <c r="M105" s="55"/>
      <c r="N105" s="2"/>
    </row>
    <row r="106" spans="13:14" s="1" customFormat="1" x14ac:dyDescent="0.3">
      <c r="M106" s="55"/>
      <c r="N106" s="2"/>
    </row>
    <row r="107" spans="13:14" s="1" customFormat="1" x14ac:dyDescent="0.3">
      <c r="M107" s="55"/>
      <c r="N107" s="2"/>
    </row>
    <row r="108" spans="13:14" s="1" customFormat="1" x14ac:dyDescent="0.3">
      <c r="M108" s="55"/>
      <c r="N108" s="2"/>
    </row>
    <row r="109" spans="13:14" s="1" customFormat="1" x14ac:dyDescent="0.3">
      <c r="M109" s="55"/>
      <c r="N109" s="2"/>
    </row>
    <row r="110" spans="13:14" s="1" customFormat="1" x14ac:dyDescent="0.3">
      <c r="M110" s="55"/>
      <c r="N110" s="2"/>
    </row>
  </sheetData>
  <sheetProtection algorithmName="SHA-512" hashValue="Dhfd3ync05BT8zglU1W5fnbE4wKk2YQqUMzOKugxBTElPi9+RNdoc3/qwIAeB1UKlcGT1gE+IZPCF81CvbUXIQ==" saltValue="DA+xp+GmMSHtXr7/n1iNPA==" spinCount="100000" sheet="1" objects="1" scenarios="1" selectLockedCells="1"/>
  <mergeCells count="6">
    <mergeCell ref="A1:L1"/>
    <mergeCell ref="E11:F11"/>
    <mergeCell ref="I11:J11"/>
    <mergeCell ref="C11:D11"/>
    <mergeCell ref="G11:H11"/>
    <mergeCell ref="I12:J12"/>
  </mergeCells>
  <phoneticPr fontId="3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Forgione Costantino</dc:creator>
  <cp:lastModifiedBy>Forgione Costantino</cp:lastModifiedBy>
  <dcterms:created xsi:type="dcterms:W3CDTF">2024-06-14T11:29:18Z</dcterms:created>
  <dcterms:modified xsi:type="dcterms:W3CDTF">2024-06-20T16:03:06Z</dcterms:modified>
</cp:coreProperties>
</file>